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DẠY HỌC\Trường Giảng Võ\TKB\Thời Khóa Biểu\2022-2023\"/>
    </mc:Choice>
  </mc:AlternateContent>
  <bookViews>
    <workbookView xWindow="165" yWindow="32760" windowWidth="15600" windowHeight="11760"/>
  </bookViews>
  <sheets>
    <sheet name="Khối 6.9" sheetId="1" r:id="rId1"/>
    <sheet name="các lớp" sheetId="5" r:id="rId2"/>
    <sheet name="gv" sheetId="6" r:id="rId3"/>
  </sheets>
  <definedNames>
    <definedName name="_xlnm._FilterDatabase" localSheetId="0" hidden="1">'Khối 6.9'!$A$2:$AQ$85</definedName>
  </definedNames>
  <calcPr calcId="152511"/>
</workbook>
</file>

<file path=xl/calcChain.xml><?xml version="1.0" encoding="utf-8"?>
<calcChain xmlns="http://schemas.openxmlformats.org/spreadsheetml/2006/main">
  <c r="H15" i="6" l="1"/>
  <c r="E13" i="6"/>
  <c r="G13" i="6"/>
  <c r="J7" i="6"/>
  <c r="J8" i="6"/>
  <c r="J9" i="6"/>
  <c r="J10" i="6"/>
  <c r="J11" i="6"/>
  <c r="J12" i="6"/>
  <c r="J13" i="6"/>
  <c r="J14" i="6"/>
  <c r="J15" i="6"/>
  <c r="J6" i="6"/>
  <c r="I7" i="6"/>
  <c r="I8" i="6"/>
  <c r="I9" i="6"/>
  <c r="I10" i="6"/>
  <c r="I11" i="6"/>
  <c r="I12" i="6"/>
  <c r="I13" i="6"/>
  <c r="I14" i="6"/>
  <c r="I15" i="6"/>
  <c r="I6" i="6"/>
  <c r="H7" i="6"/>
  <c r="H8" i="6"/>
  <c r="H9" i="6"/>
  <c r="H10" i="6"/>
  <c r="H11" i="6"/>
  <c r="H12" i="6"/>
  <c r="H13" i="6"/>
  <c r="H14" i="6"/>
  <c r="H6" i="6"/>
  <c r="G7" i="6"/>
  <c r="G8" i="6"/>
  <c r="G9" i="6"/>
  <c r="G10" i="6"/>
  <c r="G11" i="6"/>
  <c r="G12" i="6"/>
  <c r="G14" i="6"/>
  <c r="G15" i="6"/>
  <c r="G6" i="6"/>
  <c r="F7" i="6"/>
  <c r="F8" i="6"/>
  <c r="F9" i="6"/>
  <c r="F10" i="6"/>
  <c r="F11" i="6"/>
  <c r="F12" i="6"/>
  <c r="F13" i="6"/>
  <c r="F14" i="6"/>
  <c r="F15" i="6"/>
  <c r="F6" i="6"/>
  <c r="E7" i="6"/>
  <c r="E8" i="6"/>
  <c r="E9" i="6"/>
  <c r="E10" i="6"/>
  <c r="E11" i="6"/>
  <c r="E12" i="6"/>
  <c r="E14" i="6"/>
  <c r="E15" i="6"/>
  <c r="E16" i="6"/>
  <c r="E17" i="6"/>
  <c r="E18" i="6"/>
  <c r="E19" i="6"/>
  <c r="E20" i="6"/>
  <c r="E21" i="6"/>
  <c r="E22" i="6"/>
  <c r="E23" i="6"/>
  <c r="E24" i="6"/>
  <c r="E25" i="6"/>
  <c r="E26" i="6"/>
  <c r="E27" i="6"/>
  <c r="E28" i="6"/>
  <c r="E29" i="6"/>
  <c r="E30" i="6"/>
  <c r="E31" i="6"/>
  <c r="E32" i="6"/>
  <c r="E33" i="6"/>
  <c r="E34" i="6"/>
  <c r="E35" i="6"/>
  <c r="E36" i="6"/>
  <c r="E37" i="6"/>
  <c r="E38" i="6"/>
  <c r="E39" i="6"/>
  <c r="E40" i="6"/>
  <c r="E41" i="6"/>
  <c r="E42" i="6"/>
  <c r="E43" i="6"/>
  <c r="E44" i="6"/>
  <c r="E45" i="6"/>
  <c r="E46" i="6"/>
  <c r="E47" i="6"/>
  <c r="E48" i="6"/>
  <c r="E49" i="6"/>
  <c r="E50" i="6"/>
  <c r="E51" i="6"/>
  <c r="E52" i="6"/>
  <c r="E53" i="6"/>
  <c r="E54" i="6"/>
  <c r="E55" i="6"/>
  <c r="E56" i="6"/>
  <c r="E57" i="6"/>
  <c r="E58" i="6"/>
  <c r="E59" i="6"/>
  <c r="E60" i="6"/>
  <c r="E61" i="6"/>
  <c r="E62" i="6"/>
  <c r="E63" i="6"/>
  <c r="E64" i="6"/>
  <c r="E65" i="6"/>
  <c r="E6" i="6"/>
  <c r="C4" i="5"/>
  <c r="B7" i="5"/>
  <c r="G11" i="5"/>
  <c r="G10" i="5"/>
  <c r="G9" i="5"/>
  <c r="G8" i="5"/>
  <c r="G7" i="5"/>
  <c r="F11" i="5"/>
  <c r="F10" i="5"/>
  <c r="F9" i="5"/>
  <c r="F8" i="5"/>
  <c r="F7" i="5"/>
  <c r="E11" i="5"/>
  <c r="E10" i="5"/>
  <c r="E9" i="5"/>
  <c r="E8" i="5"/>
  <c r="E7" i="5"/>
  <c r="D11" i="5"/>
  <c r="D10" i="5"/>
  <c r="D9" i="5"/>
  <c r="D8" i="5"/>
  <c r="D7" i="5"/>
  <c r="C11" i="5"/>
  <c r="C10" i="5"/>
  <c r="C9" i="5"/>
  <c r="C8" i="5"/>
  <c r="C7" i="5"/>
  <c r="B11" i="5"/>
  <c r="B10" i="5"/>
  <c r="B9" i="5"/>
  <c r="B8" i="5"/>
  <c r="AR65" i="1"/>
  <c r="AR66" i="1"/>
  <c r="AR67" i="1"/>
  <c r="AR68" i="1"/>
  <c r="AR69" i="1"/>
  <c r="AR70" i="1"/>
  <c r="AR71" i="1"/>
  <c r="AR72" i="1"/>
  <c r="AR73" i="1"/>
  <c r="AR74" i="1"/>
  <c r="AR75" i="1"/>
  <c r="AR76" i="1"/>
  <c r="AR77" i="1"/>
  <c r="AR78" i="1"/>
  <c r="AC66" i="1"/>
  <c r="AB76" i="1"/>
  <c r="AC76" i="1"/>
  <c r="AC67" i="1"/>
  <c r="AD67" i="1"/>
  <c r="AE67" i="1"/>
  <c r="AF67" i="1"/>
  <c r="AG67" i="1"/>
  <c r="AH67" i="1"/>
  <c r="AI67" i="1"/>
  <c r="AJ67" i="1"/>
  <c r="AK67" i="1"/>
  <c r="AL67" i="1"/>
  <c r="AM67" i="1"/>
  <c r="AN67" i="1"/>
  <c r="AO67" i="1"/>
  <c r="AP67" i="1"/>
  <c r="AQ67" i="1"/>
  <c r="E77" i="1"/>
  <c r="F77" i="1"/>
  <c r="G77" i="1"/>
  <c r="H77" i="1"/>
  <c r="I77" i="1"/>
  <c r="J77" i="1"/>
  <c r="K77" i="1"/>
  <c r="L77" i="1"/>
  <c r="M77" i="1"/>
  <c r="N77" i="1"/>
  <c r="O77" i="1"/>
  <c r="P77" i="1"/>
  <c r="Q77" i="1"/>
  <c r="R77" i="1"/>
  <c r="S77" i="1"/>
  <c r="T77" i="1"/>
  <c r="U77" i="1"/>
  <c r="V77" i="1"/>
  <c r="W77" i="1"/>
  <c r="X77" i="1"/>
  <c r="Y77" i="1"/>
  <c r="Z77" i="1"/>
  <c r="AA77" i="1"/>
  <c r="AB77" i="1"/>
  <c r="AC77" i="1"/>
  <c r="AD77" i="1"/>
  <c r="AE77" i="1"/>
  <c r="AF77" i="1"/>
  <c r="AG77" i="1"/>
  <c r="AH77" i="1"/>
  <c r="AI77" i="1"/>
  <c r="AJ77" i="1"/>
  <c r="AK77" i="1"/>
  <c r="AL77" i="1"/>
  <c r="AM77" i="1"/>
  <c r="AN77" i="1"/>
  <c r="AO77" i="1"/>
  <c r="AP77" i="1"/>
  <c r="AQ77" i="1"/>
  <c r="D77" i="1"/>
  <c r="E69" i="1"/>
  <c r="F69" i="1"/>
  <c r="G69" i="1"/>
  <c r="H69" i="1"/>
  <c r="I69" i="1"/>
  <c r="J69" i="1"/>
  <c r="K69" i="1"/>
  <c r="L69" i="1"/>
  <c r="M69" i="1"/>
  <c r="N69" i="1"/>
  <c r="O69" i="1"/>
  <c r="P69" i="1"/>
  <c r="Q69" i="1"/>
  <c r="R69" i="1"/>
  <c r="S69" i="1"/>
  <c r="T69" i="1"/>
  <c r="U69" i="1"/>
  <c r="V69" i="1"/>
  <c r="W69" i="1"/>
  <c r="X69" i="1"/>
  <c r="Y69" i="1"/>
  <c r="Z69" i="1"/>
  <c r="AA69" i="1"/>
  <c r="AB69" i="1"/>
  <c r="AC69" i="1"/>
  <c r="AD69" i="1"/>
  <c r="AE69" i="1"/>
  <c r="AF69" i="1"/>
  <c r="AG69" i="1"/>
  <c r="AH69" i="1"/>
  <c r="AI69" i="1"/>
  <c r="AJ69" i="1"/>
  <c r="AK69" i="1"/>
  <c r="AL69" i="1"/>
  <c r="AM69" i="1"/>
  <c r="AN69" i="1"/>
  <c r="AO69" i="1"/>
  <c r="AP69" i="1"/>
  <c r="AQ69" i="1"/>
  <c r="D69" i="1"/>
  <c r="AV1" i="1"/>
  <c r="AV2" i="1"/>
  <c r="X66" i="1"/>
  <c r="Z66" i="1"/>
  <c r="AB72" i="1"/>
  <c r="AC72" i="1"/>
  <c r="W66" i="1"/>
  <c r="Y66" i="1"/>
  <c r="W67" i="1"/>
  <c r="Y67" i="1"/>
  <c r="W68" i="1"/>
  <c r="Y68" i="1"/>
  <c r="W70" i="1"/>
  <c r="X70" i="1"/>
  <c r="Y70" i="1"/>
  <c r="Z70" i="1"/>
  <c r="W71" i="1"/>
  <c r="X71" i="1"/>
  <c r="Y71" i="1"/>
  <c r="Z71" i="1"/>
  <c r="W72" i="1"/>
  <c r="X72" i="1"/>
  <c r="Y72" i="1"/>
  <c r="Z72" i="1"/>
  <c r="W73" i="1"/>
  <c r="X73" i="1"/>
  <c r="Y73" i="1"/>
  <c r="Z73" i="1"/>
  <c r="W74" i="1"/>
  <c r="X74" i="1"/>
  <c r="Y74" i="1"/>
  <c r="Z74" i="1"/>
  <c r="W75" i="1"/>
  <c r="X75" i="1"/>
  <c r="Y75" i="1"/>
  <c r="Z75" i="1"/>
  <c r="W76" i="1"/>
  <c r="X76" i="1"/>
  <c r="Y76" i="1"/>
  <c r="Z76" i="1"/>
  <c r="W78" i="1"/>
  <c r="X78" i="1"/>
  <c r="Y78" i="1"/>
  <c r="Z78" i="1"/>
  <c r="E65" i="1"/>
  <c r="F65" i="1"/>
  <c r="G65" i="1"/>
  <c r="H65" i="1"/>
  <c r="I65" i="1"/>
  <c r="J65" i="1"/>
  <c r="K65" i="1"/>
  <c r="L65" i="1"/>
  <c r="M65" i="1"/>
  <c r="N65" i="1"/>
  <c r="O65" i="1"/>
  <c r="P65" i="1"/>
  <c r="Q65" i="1"/>
  <c r="R65" i="1"/>
  <c r="S65" i="1"/>
  <c r="T65" i="1"/>
  <c r="U65" i="1"/>
  <c r="V65" i="1"/>
  <c r="W65" i="1"/>
  <c r="X65" i="1"/>
  <c r="Y65" i="1"/>
  <c r="Z65" i="1"/>
  <c r="AA65" i="1"/>
  <c r="AB65" i="1"/>
  <c r="AC65" i="1"/>
  <c r="AD65" i="1"/>
  <c r="AE65" i="1"/>
  <c r="AF65" i="1"/>
  <c r="AG65" i="1"/>
  <c r="AH65" i="1"/>
  <c r="AI65" i="1"/>
  <c r="AJ65" i="1"/>
  <c r="AK65" i="1"/>
  <c r="AL65" i="1"/>
  <c r="AM65" i="1"/>
  <c r="AN65" i="1"/>
  <c r="AO65" i="1"/>
  <c r="AP65" i="1"/>
  <c r="AQ65" i="1"/>
  <c r="AU77" i="1"/>
  <c r="I68" i="1"/>
  <c r="E66" i="1"/>
  <c r="F66" i="1"/>
  <c r="G66" i="1"/>
  <c r="H66" i="1"/>
  <c r="I66" i="1"/>
  <c r="J66" i="1"/>
  <c r="K66" i="1"/>
  <c r="L66" i="1"/>
  <c r="M66" i="1"/>
  <c r="N66" i="1"/>
  <c r="O66" i="1"/>
  <c r="P66" i="1"/>
  <c r="Q66" i="1"/>
  <c r="R66" i="1"/>
  <c r="S66" i="1"/>
  <c r="T66" i="1"/>
  <c r="U66" i="1"/>
  <c r="V66" i="1"/>
  <c r="AA66" i="1"/>
  <c r="AB66" i="1"/>
  <c r="AD66" i="1"/>
  <c r="AE66" i="1"/>
  <c r="AF66" i="1"/>
  <c r="AG66" i="1"/>
  <c r="AH66" i="1"/>
  <c r="AI66" i="1"/>
  <c r="AJ66" i="1"/>
  <c r="AK66" i="1"/>
  <c r="AL66" i="1"/>
  <c r="AM66" i="1"/>
  <c r="AN66" i="1"/>
  <c r="AO66" i="1"/>
  <c r="AP66" i="1"/>
  <c r="AQ66" i="1"/>
  <c r="E67" i="1"/>
  <c r="F67" i="1"/>
  <c r="G67" i="1"/>
  <c r="H67" i="1"/>
  <c r="I67" i="1"/>
  <c r="J67" i="1"/>
  <c r="K67" i="1"/>
  <c r="L67" i="1"/>
  <c r="M67" i="1"/>
  <c r="N67" i="1"/>
  <c r="O67" i="1"/>
  <c r="P67" i="1"/>
  <c r="Q67" i="1"/>
  <c r="R67" i="1"/>
  <c r="S67" i="1"/>
  <c r="T67" i="1"/>
  <c r="U67" i="1"/>
  <c r="V67" i="1"/>
  <c r="AA67" i="1"/>
  <c r="AB67" i="1"/>
  <c r="E68" i="1"/>
  <c r="F68" i="1"/>
  <c r="G68" i="1"/>
  <c r="H68" i="1"/>
  <c r="J68" i="1"/>
  <c r="K68" i="1"/>
  <c r="L68" i="1"/>
  <c r="M68" i="1"/>
  <c r="N68" i="1"/>
  <c r="O68" i="1"/>
  <c r="P68" i="1"/>
  <c r="Q68" i="1"/>
  <c r="R68" i="1"/>
  <c r="S68" i="1"/>
  <c r="T68" i="1"/>
  <c r="U68" i="1"/>
  <c r="V68" i="1"/>
  <c r="AA68" i="1"/>
  <c r="AB68" i="1"/>
  <c r="AC68" i="1"/>
  <c r="AD68" i="1"/>
  <c r="AE68" i="1"/>
  <c r="AF68" i="1"/>
  <c r="AG68" i="1"/>
  <c r="AH68" i="1"/>
  <c r="AI68" i="1"/>
  <c r="AJ68" i="1"/>
  <c r="AK68" i="1"/>
  <c r="AL68" i="1"/>
  <c r="AM68" i="1"/>
  <c r="AN68" i="1"/>
  <c r="AO68" i="1"/>
  <c r="AP68" i="1"/>
  <c r="AQ68" i="1"/>
  <c r="E70" i="1"/>
  <c r="F70" i="1"/>
  <c r="G70" i="1"/>
  <c r="H70" i="1"/>
  <c r="I70" i="1"/>
  <c r="J70" i="1"/>
  <c r="K70" i="1"/>
  <c r="L70" i="1"/>
  <c r="M70" i="1"/>
  <c r="N70" i="1"/>
  <c r="O70" i="1"/>
  <c r="P70" i="1"/>
  <c r="Q70" i="1"/>
  <c r="R70" i="1"/>
  <c r="S70" i="1"/>
  <c r="T70" i="1"/>
  <c r="U70" i="1"/>
  <c r="V70" i="1"/>
  <c r="AA70" i="1"/>
  <c r="AB70" i="1"/>
  <c r="AC70" i="1"/>
  <c r="AD70" i="1"/>
  <c r="AE70" i="1"/>
  <c r="AF70" i="1"/>
  <c r="AG70" i="1"/>
  <c r="AH70" i="1"/>
  <c r="AI70" i="1"/>
  <c r="AJ70" i="1"/>
  <c r="AK70" i="1"/>
  <c r="AL70" i="1"/>
  <c r="AM70" i="1"/>
  <c r="AN70" i="1"/>
  <c r="AO70" i="1"/>
  <c r="AP70" i="1"/>
  <c r="AQ70" i="1"/>
  <c r="E71" i="1"/>
  <c r="F71" i="1"/>
  <c r="G71" i="1"/>
  <c r="H71" i="1"/>
  <c r="I71" i="1"/>
  <c r="J71" i="1"/>
  <c r="K71" i="1"/>
  <c r="L71" i="1"/>
  <c r="M71" i="1"/>
  <c r="N71" i="1"/>
  <c r="O71" i="1"/>
  <c r="P71" i="1"/>
  <c r="Q71" i="1"/>
  <c r="R71" i="1"/>
  <c r="S71" i="1"/>
  <c r="T71" i="1"/>
  <c r="U71" i="1"/>
  <c r="V71" i="1"/>
  <c r="AA71" i="1"/>
  <c r="AB71" i="1"/>
  <c r="AC71" i="1"/>
  <c r="AD71" i="1"/>
  <c r="AE71" i="1"/>
  <c r="AF71" i="1"/>
  <c r="AG71" i="1"/>
  <c r="AH71" i="1"/>
  <c r="AI71" i="1"/>
  <c r="AJ71" i="1"/>
  <c r="AK71" i="1"/>
  <c r="AL71" i="1"/>
  <c r="AM71" i="1"/>
  <c r="AN71" i="1"/>
  <c r="AO71" i="1"/>
  <c r="AP71" i="1"/>
  <c r="AQ71" i="1"/>
  <c r="E72" i="1"/>
  <c r="F72" i="1"/>
  <c r="G72" i="1"/>
  <c r="H72" i="1"/>
  <c r="I72" i="1"/>
  <c r="J72" i="1"/>
  <c r="K72" i="1"/>
  <c r="L72" i="1"/>
  <c r="M72" i="1"/>
  <c r="N72" i="1"/>
  <c r="O72" i="1"/>
  <c r="P72" i="1"/>
  <c r="Q72" i="1"/>
  <c r="R72" i="1"/>
  <c r="S72" i="1"/>
  <c r="T72" i="1"/>
  <c r="U72" i="1"/>
  <c r="V72" i="1"/>
  <c r="AA72" i="1"/>
  <c r="AD72" i="1"/>
  <c r="AE72" i="1"/>
  <c r="AF72" i="1"/>
  <c r="AG72" i="1"/>
  <c r="AH72" i="1"/>
  <c r="AI72" i="1"/>
  <c r="AJ72" i="1"/>
  <c r="AK72" i="1"/>
  <c r="AL72" i="1"/>
  <c r="AM72" i="1"/>
  <c r="AN72" i="1"/>
  <c r="AO72" i="1"/>
  <c r="AP72" i="1"/>
  <c r="AQ72" i="1"/>
  <c r="E73" i="1"/>
  <c r="F73" i="1"/>
  <c r="G73" i="1"/>
  <c r="H73" i="1"/>
  <c r="I73" i="1"/>
  <c r="J73" i="1"/>
  <c r="K73" i="1"/>
  <c r="L73" i="1"/>
  <c r="M73" i="1"/>
  <c r="N73" i="1"/>
  <c r="O73" i="1"/>
  <c r="P73" i="1"/>
  <c r="Q73" i="1"/>
  <c r="R73" i="1"/>
  <c r="S73" i="1"/>
  <c r="T73" i="1"/>
  <c r="U73" i="1"/>
  <c r="V73" i="1"/>
  <c r="AA73" i="1"/>
  <c r="AB73" i="1"/>
  <c r="AC73" i="1"/>
  <c r="AD73" i="1"/>
  <c r="AE73" i="1"/>
  <c r="AF73" i="1"/>
  <c r="AG73" i="1"/>
  <c r="AH73" i="1"/>
  <c r="AI73" i="1"/>
  <c r="AJ73" i="1"/>
  <c r="AK73" i="1"/>
  <c r="AL73" i="1"/>
  <c r="AM73" i="1"/>
  <c r="AN73" i="1"/>
  <c r="AO73" i="1"/>
  <c r="AP73" i="1"/>
  <c r="AQ73" i="1"/>
  <c r="E74" i="1"/>
  <c r="F74" i="1"/>
  <c r="G74" i="1"/>
  <c r="H74" i="1"/>
  <c r="I74" i="1"/>
  <c r="J74" i="1"/>
  <c r="K74" i="1"/>
  <c r="L74" i="1"/>
  <c r="M74" i="1"/>
  <c r="N74" i="1"/>
  <c r="O74" i="1"/>
  <c r="P74" i="1"/>
  <c r="Q74" i="1"/>
  <c r="R74" i="1"/>
  <c r="S74" i="1"/>
  <c r="T74" i="1"/>
  <c r="U74" i="1"/>
  <c r="V74" i="1"/>
  <c r="AA74" i="1"/>
  <c r="AB74" i="1"/>
  <c r="AC74" i="1"/>
  <c r="AD74" i="1"/>
  <c r="AE74" i="1"/>
  <c r="AF74" i="1"/>
  <c r="AG74" i="1"/>
  <c r="AH74" i="1"/>
  <c r="AI74" i="1"/>
  <c r="AJ74" i="1"/>
  <c r="AK74" i="1"/>
  <c r="AL74" i="1"/>
  <c r="AM74" i="1"/>
  <c r="AN74" i="1"/>
  <c r="AO74" i="1"/>
  <c r="AP74" i="1"/>
  <c r="AQ74" i="1"/>
  <c r="E75" i="1"/>
  <c r="F75" i="1"/>
  <c r="G75" i="1"/>
  <c r="H75" i="1"/>
  <c r="I75" i="1"/>
  <c r="J75" i="1"/>
  <c r="K75" i="1"/>
  <c r="L75" i="1"/>
  <c r="M75" i="1"/>
  <c r="N75" i="1"/>
  <c r="O75" i="1"/>
  <c r="P75" i="1"/>
  <c r="Q75" i="1"/>
  <c r="R75" i="1"/>
  <c r="S75" i="1"/>
  <c r="T75" i="1"/>
  <c r="U75" i="1"/>
  <c r="V75" i="1"/>
  <c r="AA75" i="1"/>
  <c r="AB75" i="1"/>
  <c r="AC75" i="1"/>
  <c r="AD75" i="1"/>
  <c r="AE75" i="1"/>
  <c r="AF75" i="1"/>
  <c r="AG75" i="1"/>
  <c r="AH75" i="1"/>
  <c r="AI75" i="1"/>
  <c r="AJ75" i="1"/>
  <c r="AK75" i="1"/>
  <c r="AL75" i="1"/>
  <c r="AM75" i="1"/>
  <c r="AN75" i="1"/>
  <c r="AO75" i="1"/>
  <c r="AP75" i="1"/>
  <c r="AQ75" i="1"/>
  <c r="E76" i="1"/>
  <c r="F76" i="1"/>
  <c r="G76" i="1"/>
  <c r="H76" i="1"/>
  <c r="I76" i="1"/>
  <c r="J76" i="1"/>
  <c r="K76" i="1"/>
  <c r="L76" i="1"/>
  <c r="M76" i="1"/>
  <c r="N76" i="1"/>
  <c r="O76" i="1"/>
  <c r="P76" i="1"/>
  <c r="Q76" i="1"/>
  <c r="R76" i="1"/>
  <c r="S76" i="1"/>
  <c r="T76" i="1"/>
  <c r="U76" i="1"/>
  <c r="V76" i="1"/>
  <c r="AA76" i="1"/>
  <c r="AD76" i="1"/>
  <c r="AE76" i="1"/>
  <c r="AF76" i="1"/>
  <c r="AG76" i="1"/>
  <c r="AH76" i="1"/>
  <c r="AI76" i="1"/>
  <c r="AJ76" i="1"/>
  <c r="AK76" i="1"/>
  <c r="AL76" i="1"/>
  <c r="AM76" i="1"/>
  <c r="AN76" i="1"/>
  <c r="AO76" i="1"/>
  <c r="AP76" i="1"/>
  <c r="AQ76" i="1"/>
  <c r="E78" i="1"/>
  <c r="F78" i="1"/>
  <c r="G78" i="1"/>
  <c r="H78" i="1"/>
  <c r="I78" i="1"/>
  <c r="J78" i="1"/>
  <c r="K78" i="1"/>
  <c r="L78" i="1"/>
  <c r="M78" i="1"/>
  <c r="N78" i="1"/>
  <c r="O78" i="1"/>
  <c r="P78" i="1"/>
  <c r="Q78" i="1"/>
  <c r="R78" i="1"/>
  <c r="S78" i="1"/>
  <c r="T78" i="1"/>
  <c r="U78" i="1"/>
  <c r="V78" i="1"/>
  <c r="AA78" i="1"/>
  <c r="AB78" i="1"/>
  <c r="AC78" i="1"/>
  <c r="AD78" i="1"/>
  <c r="AE78" i="1"/>
  <c r="AF78" i="1"/>
  <c r="AG78" i="1"/>
  <c r="AH78" i="1"/>
  <c r="AI78" i="1"/>
  <c r="AJ78" i="1"/>
  <c r="AK78" i="1"/>
  <c r="AL78" i="1"/>
  <c r="AM78" i="1"/>
  <c r="AN78" i="1"/>
  <c r="AO78" i="1"/>
  <c r="AP78" i="1"/>
  <c r="AQ78" i="1"/>
  <c r="D78" i="1"/>
  <c r="D76" i="1"/>
  <c r="D75" i="1"/>
  <c r="D74" i="1"/>
  <c r="D73" i="1"/>
  <c r="D72" i="1"/>
  <c r="D71" i="1"/>
  <c r="D70" i="1"/>
  <c r="D68" i="1"/>
  <c r="D67" i="1"/>
  <c r="D65" i="1"/>
  <c r="D66" i="1"/>
  <c r="AU65" i="1"/>
  <c r="AS4" i="1"/>
  <c r="AT4" i="1"/>
  <c r="AS6" i="1"/>
  <c r="AT6" i="1"/>
  <c r="AT77" i="1"/>
  <c r="AS8" i="1"/>
  <c r="AT8" i="1"/>
  <c r="AS10" i="1"/>
  <c r="AT10" i="1"/>
  <c r="AS12" i="1"/>
  <c r="AT12" i="1"/>
  <c r="AS14" i="1"/>
  <c r="AT14" i="1"/>
  <c r="AS16" i="1"/>
  <c r="AT16" i="1"/>
  <c r="AS18" i="1"/>
  <c r="AS77" i="1"/>
  <c r="AT18" i="1"/>
  <c r="AS22" i="1"/>
  <c r="AT22" i="1"/>
  <c r="AS24" i="1"/>
  <c r="AT24" i="1"/>
  <c r="AS26" i="1"/>
  <c r="AT26" i="1"/>
  <c r="AS28" i="1"/>
  <c r="AT28" i="1"/>
  <c r="AS30" i="1"/>
  <c r="AT30" i="1"/>
  <c r="AS36" i="1"/>
  <c r="AT36" i="1"/>
  <c r="AS38" i="1"/>
  <c r="AT38" i="1"/>
  <c r="AS42" i="1"/>
  <c r="AT42" i="1"/>
  <c r="AS48" i="1"/>
  <c r="AT48" i="1"/>
  <c r="AS50" i="1"/>
  <c r="AT50" i="1"/>
  <c r="AS52" i="1"/>
  <c r="AT52" i="1"/>
  <c r="AS54" i="1"/>
  <c r="AT54" i="1"/>
  <c r="AS60" i="1"/>
  <c r="AT60" i="1"/>
  <c r="AS62" i="1"/>
  <c r="AT62" i="1"/>
  <c r="Z68" i="1"/>
  <c r="X68" i="1"/>
  <c r="Z67" i="1"/>
  <c r="X67" i="1"/>
  <c r="AT65" i="1"/>
  <c r="AS65" i="1"/>
</calcChain>
</file>

<file path=xl/sharedStrings.xml><?xml version="1.0" encoding="utf-8"?>
<sst xmlns="http://schemas.openxmlformats.org/spreadsheetml/2006/main" count="2436" uniqueCount="241">
  <si>
    <t>THỨ</t>
  </si>
  <si>
    <t>Tiết</t>
  </si>
  <si>
    <t>9A1</t>
  </si>
  <si>
    <t>9A2</t>
  </si>
  <si>
    <t>9A3</t>
  </si>
  <si>
    <t>9A4</t>
  </si>
  <si>
    <t>9A5</t>
  </si>
  <si>
    <t>9A6</t>
  </si>
  <si>
    <t>9A7</t>
  </si>
  <si>
    <t>9A8</t>
  </si>
  <si>
    <t>9A9</t>
  </si>
  <si>
    <t>9A10</t>
  </si>
  <si>
    <t>9A11</t>
  </si>
  <si>
    <t>9A12</t>
  </si>
  <si>
    <t>9A13</t>
  </si>
  <si>
    <t>9A14</t>
  </si>
  <si>
    <t>9A15</t>
  </si>
  <si>
    <t>9A16</t>
  </si>
  <si>
    <t>HAI</t>
  </si>
  <si>
    <t>SHT</t>
  </si>
  <si>
    <t>BA</t>
  </si>
  <si>
    <t>TƯ</t>
  </si>
  <si>
    <t>NĂM</t>
  </si>
  <si>
    <t>SÁU</t>
  </si>
  <si>
    <t>BẨY</t>
  </si>
  <si>
    <t>TOÁN</t>
  </si>
  <si>
    <t>HÓA</t>
  </si>
  <si>
    <t>SINH</t>
  </si>
  <si>
    <t>C.NGHỆ</t>
  </si>
  <si>
    <t>SỬ</t>
  </si>
  <si>
    <t>VĂN</t>
  </si>
  <si>
    <t>ANH</t>
  </si>
  <si>
    <t>ĐỊA</t>
  </si>
  <si>
    <t>GDCD</t>
  </si>
  <si>
    <t>NHẠC</t>
  </si>
  <si>
    <t>HỌA</t>
  </si>
  <si>
    <t>PHÁP</t>
  </si>
  <si>
    <t>THỐNG KÊ SỐ TIẾT THEO MÔN HỌC CỦA TỪNG LỚP</t>
  </si>
  <si>
    <t>SHL</t>
  </si>
  <si>
    <t>HT</t>
  </si>
  <si>
    <t>LÍ</t>
  </si>
  <si>
    <t>HK Lan</t>
  </si>
  <si>
    <t>TT Quyên</t>
  </si>
  <si>
    <t>NT Hải</t>
  </si>
  <si>
    <t>ĐT Hòa</t>
  </si>
  <si>
    <t>VĐ Phương</t>
  </si>
  <si>
    <t>NH Vi</t>
  </si>
  <si>
    <t>NT Hảo</t>
  </si>
  <si>
    <t>ĐA Thảo</t>
  </si>
  <si>
    <t>BT Vân</t>
  </si>
  <si>
    <t>TT Loan</t>
  </si>
  <si>
    <t>Đ D Định</t>
  </si>
  <si>
    <t>LT Vân</t>
  </si>
  <si>
    <t>TD</t>
  </si>
  <si>
    <t>NB Vân</t>
  </si>
  <si>
    <t>TB Liên</t>
  </si>
  <si>
    <t>TT Thùy</t>
  </si>
  <si>
    <t>NT Thành</t>
  </si>
  <si>
    <t>NT Nga</t>
  </si>
  <si>
    <t>LN Anh</t>
  </si>
  <si>
    <t>NĐ Duy</t>
  </si>
  <si>
    <t>HT Minh</t>
  </si>
  <si>
    <t>LT Mùi</t>
  </si>
  <si>
    <t>ĐT Trang</t>
  </si>
  <si>
    <t>NĐ Chính</t>
  </si>
  <si>
    <t>ĐT Liên</t>
  </si>
  <si>
    <t>VH Giang</t>
  </si>
  <si>
    <t>NX Mai</t>
  </si>
  <si>
    <t>CM Tâm</t>
  </si>
  <si>
    <t>NTH Quyên</t>
  </si>
  <si>
    <t>CK Đức</t>
  </si>
  <si>
    <t>HT Hiền</t>
  </si>
  <si>
    <t>TTK Ly</t>
  </si>
  <si>
    <t>NT Tuyên</t>
  </si>
  <si>
    <t>LA Nguyệt</t>
  </si>
  <si>
    <t>BC Tiến</t>
  </si>
  <si>
    <t>LK Mai</t>
  </si>
  <si>
    <t>PH Minh</t>
  </si>
  <si>
    <t>TTT Hương</t>
  </si>
  <si>
    <t>MT Vân</t>
  </si>
  <si>
    <t>TTT Hạnh</t>
  </si>
  <si>
    <t>NT Duyên</t>
  </si>
  <si>
    <t>NN Hân</t>
  </si>
  <si>
    <t>TH Dương</t>
  </si>
  <si>
    <t>TT Hằng</t>
  </si>
  <si>
    <t>NK Linh</t>
  </si>
  <si>
    <t>LT Hương</t>
  </si>
  <si>
    <t>LT Loan</t>
  </si>
  <si>
    <t>VT Hà</t>
  </si>
  <si>
    <t>NT Phượng V</t>
  </si>
  <si>
    <t>NV Thọ</t>
  </si>
  <si>
    <t>NH Thu</t>
  </si>
  <si>
    <t>TT Sơn</t>
  </si>
  <si>
    <t>TT Hồng</t>
  </si>
  <si>
    <t>Đ D Anh</t>
  </si>
  <si>
    <t>NN Anh</t>
  </si>
  <si>
    <t>Trường THCS Giảng Võ</t>
  </si>
  <si>
    <t>GVCN</t>
  </si>
  <si>
    <t>LỚP</t>
  </si>
  <si>
    <t>TIẾT</t>
  </si>
  <si>
    <t>Thứ 2</t>
  </si>
  <si>
    <t>Thứ 3</t>
  </si>
  <si>
    <t>Thứ 4</t>
  </si>
  <si>
    <t>Thứ 5</t>
  </si>
  <si>
    <t>Thứ 6</t>
  </si>
  <si>
    <t>Thứ 7</t>
  </si>
  <si>
    <t xml:space="preserve"> </t>
  </si>
  <si>
    <t>T</t>
  </si>
  <si>
    <t>Số 0 được hiểu là không có tiết</t>
  </si>
  <si>
    <t>THỜI KHÓA BIỂU CA SÁNG</t>
  </si>
  <si>
    <t>TIN</t>
  </si>
  <si>
    <t>PTV Anh</t>
  </si>
  <si>
    <t>NT Hà</t>
  </si>
  <si>
    <t>ĐT Năng</t>
  </si>
  <si>
    <t>NT Tâm</t>
  </si>
  <si>
    <t>6A19</t>
  </si>
  <si>
    <t>8A17</t>
  </si>
  <si>
    <t>8A18</t>
  </si>
  <si>
    <t>9A18</t>
  </si>
  <si>
    <t>BTQ Trang</t>
  </si>
  <si>
    <t>TM Hằng</t>
  </si>
  <si>
    <t>PL Anh</t>
  </si>
  <si>
    <t>LT Hà</t>
  </si>
  <si>
    <t>LP Thảo</t>
  </si>
  <si>
    <t>NT Vân</t>
  </si>
  <si>
    <t>TOÁN PHÁP</t>
  </si>
  <si>
    <t>TTT Dương</t>
  </si>
  <si>
    <t>NP Lan A</t>
  </si>
  <si>
    <t>NTT Thủy VĐ</t>
  </si>
  <si>
    <t>NTN Liên</t>
  </si>
  <si>
    <t>PTN Trâm</t>
  </si>
  <si>
    <t>TTN Anh</t>
  </si>
  <si>
    <t>TTH Giang</t>
  </si>
  <si>
    <t>PT Hương</t>
  </si>
  <si>
    <t>NP Thanh</t>
  </si>
  <si>
    <t>ĐH Lan</t>
  </si>
  <si>
    <t>NP Dung</t>
  </si>
  <si>
    <t>TTM Hương</t>
  </si>
  <si>
    <t>NP Lan B</t>
  </si>
  <si>
    <t>TTT Hiền</t>
  </si>
  <si>
    <t>NT Hòa</t>
  </si>
  <si>
    <t>NH Anh</t>
  </si>
  <si>
    <t>NT Dương</t>
  </si>
  <si>
    <t>ĐTT Nga</t>
  </si>
  <si>
    <t>NTH Tâm</t>
  </si>
  <si>
    <t>TTV Hà</t>
  </si>
  <si>
    <t>BTH Trang</t>
  </si>
  <si>
    <t>NTD Hằng</t>
  </si>
  <si>
    <t>NTT Huyền P</t>
  </si>
  <si>
    <t>LT Thoa</t>
  </si>
  <si>
    <t>VTT Trang</t>
  </si>
  <si>
    <t>HTH Quỳnh</t>
  </si>
  <si>
    <t>NTT Thủy A</t>
  </si>
  <si>
    <t>LA Tuấn</t>
  </si>
  <si>
    <t>LTH Yến</t>
  </si>
  <si>
    <t>BTH trang</t>
  </si>
  <si>
    <t>NT Đức</t>
  </si>
  <si>
    <t>7A19</t>
  </si>
  <si>
    <t>6A1</t>
  </si>
  <si>
    <t>6A2</t>
  </si>
  <si>
    <t>6A3</t>
  </si>
  <si>
    <t>6A4</t>
  </si>
  <si>
    <t>6A5</t>
  </si>
  <si>
    <t>6A6</t>
  </si>
  <si>
    <t>6A7</t>
  </si>
  <si>
    <t>6A8</t>
  </si>
  <si>
    <t>6A9</t>
  </si>
  <si>
    <t>6A10</t>
  </si>
  <si>
    <t>6A11</t>
  </si>
  <si>
    <t>6A12</t>
  </si>
  <si>
    <t>6A14</t>
  </si>
  <si>
    <t>6A15</t>
  </si>
  <si>
    <t>6A16</t>
  </si>
  <si>
    <t>6A17</t>
  </si>
  <si>
    <t>6A18</t>
  </si>
  <si>
    <t>6A20</t>
  </si>
  <si>
    <t>6A21</t>
  </si>
  <si>
    <t>9A17</t>
  </si>
  <si>
    <t>TOÁN P</t>
  </si>
  <si>
    <t>SHT - HĐTN</t>
  </si>
  <si>
    <t>SỬ - ĐỊA (ĐỊA)</t>
  </si>
  <si>
    <t>KHTN (SINH)</t>
  </si>
  <si>
    <t>SỬ - ĐỊA (SỬ)</t>
  </si>
  <si>
    <t>KHTN (HÓA)</t>
  </si>
  <si>
    <t>GD ĐP</t>
  </si>
  <si>
    <t>ĐT Hà</t>
  </si>
  <si>
    <t>ĐTH Nga</t>
  </si>
  <si>
    <t>TT Hương</t>
  </si>
  <si>
    <t>NTT Huyền</t>
  </si>
  <si>
    <t>KHTN (LÍ)</t>
  </si>
  <si>
    <t>CN</t>
  </si>
  <si>
    <t>NTP Lan TD</t>
  </si>
  <si>
    <t>HQ Lan</t>
  </si>
  <si>
    <t>NM Thu</t>
  </si>
  <si>
    <t>NPH Anh</t>
  </si>
  <si>
    <t>NT Lan</t>
  </si>
  <si>
    <t>NT Phượng L</t>
  </si>
  <si>
    <t>NTP Lan N</t>
  </si>
  <si>
    <t>MĨ THUẬT</t>
  </si>
  <si>
    <t>ĐT Thủy</t>
  </si>
  <si>
    <t>NTP Thảo</t>
  </si>
  <si>
    <t>NB Châu</t>
  </si>
  <si>
    <t>PTT Linh</t>
  </si>
  <si>
    <t>NH Lê</t>
  </si>
  <si>
    <t>ĐN Hà</t>
  </si>
  <si>
    <t>TOÁN Pháp</t>
  </si>
  <si>
    <t>TT Hăng</t>
  </si>
  <si>
    <t>VĂN (BT)</t>
  </si>
  <si>
    <t>TOÁN (BT)</t>
  </si>
  <si>
    <t>Thời gian</t>
  </si>
  <si>
    <t>7h30 - 8h15</t>
  </si>
  <si>
    <t>8h20 - 9h05</t>
  </si>
  <si>
    <t>9h20 - 10h05</t>
  </si>
  <si>
    <t>10h10 - 10h55</t>
  </si>
  <si>
    <t>11h00 - 11h45</t>
  </si>
  <si>
    <t>NTL Giang</t>
  </si>
  <si>
    <t>NT Ngân</t>
  </si>
  <si>
    <t>ĐT Huyền</t>
  </si>
  <si>
    <t>TB Thảo</t>
  </si>
  <si>
    <t>VM Uyên</t>
  </si>
  <si>
    <t>NN</t>
  </si>
  <si>
    <t>TA</t>
  </si>
  <si>
    <t>ĐT Đức</t>
  </si>
  <si>
    <t>GIÁO VIÊN</t>
  </si>
  <si>
    <t>14h00 - 14h35</t>
  </si>
  <si>
    <t>14h45 - 15h20</t>
  </si>
  <si>
    <t>15h30 - 16h05</t>
  </si>
  <si>
    <t>16h15 - 16h50</t>
  </si>
  <si>
    <t>7h30-8h15</t>
  </si>
  <si>
    <t>THỨ 2</t>
  </si>
  <si>
    <t>THỨ 3</t>
  </si>
  <si>
    <t>THỨ 4</t>
  </si>
  <si>
    <t>THỨ 5</t>
  </si>
  <si>
    <t>THỨ 6</t>
  </si>
  <si>
    <t>THỨ 7</t>
  </si>
  <si>
    <t>8h20 - 9h5</t>
  </si>
  <si>
    <t>9h30 - 10h15</t>
  </si>
  <si>
    <t>10h20 - 11h05</t>
  </si>
  <si>
    <t>11h10 - 11h55</t>
  </si>
  <si>
    <t>NX mai</t>
  </si>
  <si>
    <t>NH Thúy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</si>
</sst>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_-* #,##0_-;\-* #,##0_-;_-* &quot;-&quot;_-;_-@_-"/>
    <numFmt numFmtId="165" formatCode="_-* #,##0.00_-;\-* #,##0.00_-;_-* &quot;-&quot;??_-;_-@_-"/>
    <numFmt numFmtId="166" formatCode="_-&quot;€&quot;* #,##0_-;\-&quot;€&quot;* #,##0_-;_-&quot;€&quot;* &quot;-&quot;_-;_-@_-"/>
    <numFmt numFmtId="167" formatCode="_-&quot;€&quot;* #,##0.00_-;\-&quot;€&quot;* #,##0.00_-;_-&quot;€&quot;* &quot;-&quot;??_-;_-@_-"/>
    <numFmt numFmtId="168" formatCode="00.000"/>
    <numFmt numFmtId="169" formatCode="&quot;￥&quot;#,##0;&quot;￥&quot;\-#,##0"/>
    <numFmt numFmtId="170" formatCode="#,##0\ &quot;DM&quot;;\-#,##0\ &quot;DM&quot;"/>
    <numFmt numFmtId="171" formatCode="0.000%"/>
  </numFmts>
  <fonts count="64">
    <font>
      <sz val="9"/>
      <name val=".VnArial Narrow"/>
    </font>
    <font>
      <sz val="11"/>
      <color indexed="8"/>
      <name val=".VnTime"/>
      <family val="2"/>
    </font>
    <font>
      <sz val="11"/>
      <color indexed="9"/>
      <name val=".VnTime"/>
      <family val="2"/>
    </font>
    <font>
      <sz val="11"/>
      <color indexed="20"/>
      <name val=".VnTime"/>
      <family val="2"/>
    </font>
    <font>
      <b/>
      <sz val="11"/>
      <color indexed="52"/>
      <name val=".VnTime"/>
      <family val="2"/>
    </font>
    <font>
      <b/>
      <sz val="11"/>
      <color indexed="9"/>
      <name val=".VnTime"/>
      <family val="2"/>
    </font>
    <font>
      <i/>
      <sz val="11"/>
      <color indexed="23"/>
      <name val=".VnTime"/>
      <family val="2"/>
    </font>
    <font>
      <sz val="11"/>
      <color indexed="17"/>
      <name val=".VnTime"/>
      <family val="2"/>
    </font>
    <font>
      <b/>
      <sz val="12"/>
      <name val="Arial"/>
      <family val="2"/>
    </font>
    <font>
      <b/>
      <sz val="15"/>
      <color indexed="62"/>
      <name val=".VnTime"/>
      <family val="2"/>
    </font>
    <font>
      <b/>
      <sz val="13"/>
      <color indexed="62"/>
      <name val=".VnTime"/>
      <family val="2"/>
    </font>
    <font>
      <b/>
      <sz val="11"/>
      <color indexed="62"/>
      <name val=".VnTime"/>
      <family val="2"/>
    </font>
    <font>
      <sz val="11"/>
      <color indexed="62"/>
      <name val=".VnTime"/>
      <family val="2"/>
    </font>
    <font>
      <sz val="11"/>
      <color indexed="52"/>
      <name val=".VnTime"/>
      <family val="2"/>
    </font>
    <font>
      <sz val="11"/>
      <color indexed="60"/>
      <name val=".VnTime"/>
      <family val="2"/>
    </font>
    <font>
      <sz val="9"/>
      <name val=".VnArial Narrow"/>
      <family val="2"/>
    </font>
    <font>
      <b/>
      <sz val="11"/>
      <color indexed="63"/>
      <name val=".VnTime"/>
      <family val="2"/>
    </font>
    <font>
      <b/>
      <sz val="18"/>
      <color indexed="62"/>
      <name val="Cambria"/>
      <family val="2"/>
    </font>
    <font>
      <b/>
      <sz val="11"/>
      <color indexed="8"/>
      <name val=".VnTime"/>
      <family val="2"/>
    </font>
    <font>
      <sz val="11"/>
      <color indexed="10"/>
      <name val=".VnTime"/>
      <family val="2"/>
    </font>
    <font>
      <sz val="14"/>
      <name val="뼻뮝"/>
      <family val="3"/>
    </font>
    <font>
      <sz val="12"/>
      <name val="바탕체"/>
      <family val="3"/>
    </font>
    <font>
      <sz val="12"/>
      <name val="뼻뮝"/>
      <family val="3"/>
    </font>
    <font>
      <sz val="11"/>
      <name val="돋움"/>
      <family val="3"/>
    </font>
    <font>
      <sz val="10"/>
      <name val="굴림체"/>
      <family val="3"/>
    </font>
    <font>
      <sz val="12"/>
      <name val="新細明體"/>
      <charset val="136"/>
    </font>
    <font>
      <b/>
      <sz val="24"/>
      <name val=".VnAvantH"/>
      <family val="2"/>
    </font>
    <font>
      <sz val="8"/>
      <name val=".VnArial Narrow"/>
      <family val="2"/>
    </font>
    <font>
      <sz val="18"/>
      <name val=".VnArialH"/>
      <family val="2"/>
    </font>
    <font>
      <b/>
      <sz val="12"/>
      <name val="Times New Roman"/>
      <family val="1"/>
    </font>
    <font>
      <b/>
      <sz val="12"/>
      <name val=".VnArial NarrowH"/>
      <family val="2"/>
    </font>
    <font>
      <sz val="10"/>
      <name val="Times New Roman"/>
      <family val="1"/>
    </font>
    <font>
      <b/>
      <sz val="9"/>
      <name val=".VnArial NarrowH"/>
      <family val="2"/>
    </font>
    <font>
      <b/>
      <sz val="22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b/>
      <sz val="8"/>
      <name val=".VnArial NarrowH"/>
      <family val="2"/>
    </font>
    <font>
      <sz val="10"/>
      <name val=".VnArial NarrowH"/>
      <family val="2"/>
    </font>
    <font>
      <sz val="8"/>
      <name val=".VnArial NarrowH"/>
      <family val="2"/>
    </font>
    <font>
      <sz val="8"/>
      <name val="Times New Roman"/>
      <family val="1"/>
    </font>
    <font>
      <sz val="10"/>
      <name val=".VnArial Narrow"/>
      <family val="2"/>
    </font>
    <font>
      <b/>
      <i/>
      <sz val="12"/>
      <name val=".VnArial Narrow"/>
      <family val="2"/>
    </font>
    <font>
      <b/>
      <sz val="10"/>
      <color indexed="60"/>
      <name val="Cambria"/>
      <family val="1"/>
    </font>
    <font>
      <sz val="12"/>
      <name val=".VnArial Narrow"/>
      <family val="2"/>
    </font>
    <font>
      <b/>
      <sz val="14"/>
      <name val=".VnArial Narrow"/>
      <family val="2"/>
    </font>
    <font>
      <b/>
      <i/>
      <sz val="12"/>
      <name val="Times New Roman"/>
      <family val="1"/>
    </font>
    <font>
      <b/>
      <sz val="10"/>
      <color indexed="60"/>
      <name val="Times New Roman"/>
      <family val="1"/>
    </font>
    <font>
      <b/>
      <sz val="12"/>
      <color indexed="8"/>
      <name val="Times New Roman"/>
      <family val="1"/>
    </font>
    <font>
      <b/>
      <sz val="9"/>
      <color indexed="8"/>
      <name val="Times New Roman"/>
      <family val="1"/>
    </font>
    <font>
      <sz val="9"/>
      <color indexed="8"/>
      <name val="Times New Roman"/>
      <family val="1"/>
    </font>
    <font>
      <sz val="9"/>
      <name val=".VnArial Narrow"/>
      <family val="2"/>
    </font>
    <font>
      <sz val="11"/>
      <color indexed="8"/>
      <name val="Times New Roman"/>
      <family val="1"/>
    </font>
    <font>
      <b/>
      <sz val="16"/>
      <color indexed="8"/>
      <name val="Times New Roman"/>
      <family val="1"/>
    </font>
    <font>
      <sz val="16"/>
      <color indexed="8"/>
      <name val="Times New Roman"/>
      <family val="1"/>
    </font>
    <font>
      <b/>
      <i/>
      <u/>
      <sz val="14"/>
      <color indexed="8"/>
      <name val="Times New Roman"/>
      <family val="1"/>
    </font>
    <font>
      <b/>
      <sz val="11"/>
      <color indexed="8"/>
      <name val="Times New Roman"/>
      <family val="1"/>
    </font>
    <font>
      <b/>
      <i/>
      <sz val="10"/>
      <color indexed="8"/>
      <name val="Times New Roman"/>
      <family val="1"/>
    </font>
    <font>
      <sz val="12"/>
      <name val=".VnArial Narrow"/>
    </font>
    <font>
      <sz val="12"/>
      <name val="Times New Roman"/>
      <family val="1"/>
    </font>
    <font>
      <sz val="12"/>
      <color indexed="8"/>
      <name val="Times New Roman"/>
      <family val="1"/>
    </font>
    <font>
      <b/>
      <sz val="9"/>
      <name val=".VnArial Narrow"/>
      <charset val="163"/>
    </font>
    <font>
      <i/>
      <sz val="12"/>
      <color indexed="8"/>
      <name val="Times New Roman"/>
      <family val="1"/>
    </font>
    <font>
      <b/>
      <sz val="16"/>
      <color rgb="FF002060"/>
      <name val="Times New Roman"/>
      <family val="1"/>
    </font>
    <font>
      <b/>
      <sz val="16"/>
      <name val=".VnArial Narrow"/>
      <charset val="163"/>
    </font>
  </fonts>
  <fills count="24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7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48"/>
      </top>
      <bottom/>
      <diagonal/>
    </border>
    <border>
      <left style="medium">
        <color indexed="64"/>
      </left>
      <right style="medium">
        <color indexed="64"/>
      </right>
      <top style="medium">
        <color indexed="48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theme="1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 style="medium">
        <color theme="1"/>
      </right>
      <top/>
      <bottom/>
      <diagonal/>
    </border>
    <border>
      <left style="medium">
        <color theme="1"/>
      </left>
      <right style="medium">
        <color theme="1"/>
      </right>
      <top style="thin">
        <color indexed="64"/>
      </top>
      <bottom/>
      <diagonal/>
    </border>
    <border>
      <left style="medium">
        <color theme="1"/>
      </left>
      <right style="medium">
        <color theme="1"/>
      </right>
      <top/>
      <bottom style="thin">
        <color indexed="64"/>
      </bottom>
      <diagonal/>
    </border>
    <border>
      <left style="medium">
        <color theme="1"/>
      </left>
      <right style="medium">
        <color theme="1"/>
      </right>
      <top/>
      <bottom style="medium">
        <color indexed="64"/>
      </bottom>
      <diagonal/>
    </border>
    <border>
      <left style="medium">
        <color theme="1"/>
      </left>
      <right style="medium">
        <color theme="1"/>
      </right>
      <top style="medium">
        <color indexed="48"/>
      </top>
      <bottom/>
      <diagonal/>
    </border>
    <border>
      <left style="medium">
        <color theme="1"/>
      </left>
      <right style="medium">
        <color theme="1"/>
      </right>
      <top style="medium">
        <color indexed="64"/>
      </top>
      <bottom/>
      <diagonal/>
    </border>
  </borders>
  <cellStyleXfs count="6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2" borderId="0" applyNumberFormat="0" applyBorder="0" applyAlignment="0" applyProtection="0"/>
    <xf numFmtId="0" fontId="1" fillId="5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2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2" borderId="1" applyNumberFormat="0" applyAlignment="0" applyProtection="0"/>
    <xf numFmtId="0" fontId="5" fillId="16" borderId="2" applyNumberFormat="0" applyAlignment="0" applyProtection="0"/>
    <xf numFmtId="0" fontId="6" fillId="0" borderId="0" applyNumberFormat="0" applyFill="0" applyBorder="0" applyAlignment="0" applyProtection="0"/>
    <xf numFmtId="0" fontId="7" fillId="17" borderId="0" applyNumberFormat="0" applyBorder="0" applyAlignment="0" applyProtection="0"/>
    <xf numFmtId="0" fontId="8" fillId="0" borderId="3" applyNumberFormat="0" applyAlignment="0" applyProtection="0">
      <alignment horizontal="left" vertical="center"/>
    </xf>
    <xf numFmtId="0" fontId="8" fillId="0" borderId="4">
      <alignment horizontal="left" vertical="center"/>
    </xf>
    <xf numFmtId="0" fontId="9" fillId="0" borderId="5" applyNumberFormat="0" applyFill="0" applyAlignment="0" applyProtection="0"/>
    <xf numFmtId="0" fontId="10" fillId="0" borderId="6" applyNumberFormat="0" applyFill="0" applyAlignment="0" applyProtection="0"/>
    <xf numFmtId="0" fontId="11" fillId="0" borderId="7" applyNumberFormat="0" applyFill="0" applyAlignment="0" applyProtection="0"/>
    <xf numFmtId="0" fontId="11" fillId="0" borderId="0" applyNumberFormat="0" applyFill="0" applyBorder="0" applyAlignment="0" applyProtection="0"/>
    <xf numFmtId="0" fontId="12" fillId="3" borderId="1" applyNumberFormat="0" applyAlignment="0" applyProtection="0"/>
    <xf numFmtId="0" fontId="13" fillId="0" borderId="8" applyNumberFormat="0" applyFill="0" applyAlignment="0" applyProtection="0"/>
    <xf numFmtId="0" fontId="14" fillId="8" borderId="0" applyNumberFormat="0" applyBorder="0" applyAlignment="0" applyProtection="0"/>
    <xf numFmtId="0" fontId="50" fillId="0" borderId="0"/>
    <xf numFmtId="0" fontId="15" fillId="0" borderId="0"/>
    <xf numFmtId="0" fontId="15" fillId="4" borderId="9" applyNumberFormat="0" applyFont="0" applyAlignment="0" applyProtection="0"/>
    <xf numFmtId="0" fontId="16" fillId="2" borderId="10" applyNumberFormat="0" applyAlignment="0" applyProtection="0"/>
    <xf numFmtId="0" fontId="17" fillId="0" borderId="0" applyNumberFormat="0" applyFill="0" applyBorder="0" applyAlignment="0" applyProtection="0"/>
    <xf numFmtId="0" fontId="18" fillId="0" borderId="11" applyNumberFormat="0" applyFill="0" applyAlignment="0" applyProtection="0"/>
    <xf numFmtId="0" fontId="19" fillId="0" borderId="0" applyNumberFormat="0" applyFill="0" applyBorder="0" applyAlignment="0" applyProtection="0"/>
    <xf numFmtId="40" fontId="20" fillId="0" borderId="0" applyFont="0" applyFill="0" applyBorder="0" applyAlignment="0" applyProtection="0"/>
    <xf numFmtId="3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22" fillId="0" borderId="0"/>
    <xf numFmtId="170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0" fontId="24" fillId="0" borderId="0"/>
    <xf numFmtId="0" fontId="25" fillId="0" borderId="0"/>
    <xf numFmtId="164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7" fontId="25" fillId="0" borderId="0" applyFont="0" applyFill="0" applyBorder="0" applyAlignment="0" applyProtection="0"/>
  </cellStyleXfs>
  <cellXfs count="170">
    <xf numFmtId="0" fontId="0" fillId="0" borderId="0" xfId="0"/>
    <xf numFmtId="0" fontId="29" fillId="0" borderId="12" xfId="0" applyFont="1" applyFill="1" applyBorder="1" applyAlignment="1" applyProtection="1">
      <alignment horizontal="center" vertical="center"/>
      <protection hidden="1"/>
    </xf>
    <xf numFmtId="0" fontId="34" fillId="0" borderId="13" xfId="0" applyFont="1" applyFill="1" applyBorder="1" applyAlignment="1" applyProtection="1">
      <alignment horizontal="center" vertical="center"/>
      <protection hidden="1"/>
    </xf>
    <xf numFmtId="0" fontId="35" fillId="0" borderId="14" xfId="0" applyFont="1" applyFill="1" applyBorder="1" applyAlignment="1" applyProtection="1">
      <alignment horizontal="center" vertical="center"/>
      <protection locked="0"/>
    </xf>
    <xf numFmtId="0" fontId="40" fillId="0" borderId="0" xfId="0" applyFont="1" applyFill="1" applyBorder="1" applyAlignment="1" applyProtection="1">
      <alignment vertical="center"/>
      <protection hidden="1"/>
    </xf>
    <xf numFmtId="0" fontId="15" fillId="0" borderId="0" xfId="0" applyFont="1" applyFill="1" applyBorder="1" applyAlignment="1" applyProtection="1">
      <alignment horizontal="center" vertical="center"/>
      <protection hidden="1"/>
    </xf>
    <xf numFmtId="0" fontId="42" fillId="0" borderId="0" xfId="0" applyFont="1" applyFill="1" applyBorder="1" applyAlignment="1" applyProtection="1">
      <alignment vertical="top" wrapText="1"/>
      <protection hidden="1"/>
    </xf>
    <xf numFmtId="0" fontId="35" fillId="0" borderId="15" xfId="0" applyFont="1" applyFill="1" applyBorder="1" applyAlignment="1" applyProtection="1">
      <alignment horizontal="center" vertical="center"/>
      <protection locked="0"/>
    </xf>
    <xf numFmtId="0" fontId="27" fillId="0" borderId="0" xfId="0" applyFont="1" applyFill="1" applyAlignment="1" applyProtection="1">
      <alignment horizontal="center" vertical="center"/>
      <protection hidden="1"/>
    </xf>
    <xf numFmtId="0" fontId="28" fillId="0" borderId="0" xfId="0" applyFont="1" applyFill="1" applyAlignment="1">
      <alignment horizontal="center" vertical="center"/>
    </xf>
    <xf numFmtId="0" fontId="29" fillId="0" borderId="16" xfId="0" applyFont="1" applyFill="1" applyBorder="1" applyAlignment="1" applyProtection="1">
      <alignment horizontal="center" vertical="center"/>
      <protection hidden="1"/>
    </xf>
    <xf numFmtId="0" fontId="30" fillId="0" borderId="17" xfId="0" applyFont="1" applyFill="1" applyBorder="1" applyAlignment="1" applyProtection="1">
      <alignment horizontal="center" vertical="center"/>
      <protection hidden="1"/>
    </xf>
    <xf numFmtId="0" fontId="30" fillId="0" borderId="18" xfId="0" applyFont="1" applyFill="1" applyBorder="1" applyAlignment="1" applyProtection="1">
      <alignment horizontal="center" vertical="center"/>
      <protection hidden="1"/>
    </xf>
    <xf numFmtId="0" fontId="31" fillId="0" borderId="0" xfId="0" applyFont="1" applyFill="1" applyProtection="1">
      <protection locked="0"/>
    </xf>
    <xf numFmtId="0" fontId="36" fillId="0" borderId="19" xfId="0" applyFont="1" applyFill="1" applyBorder="1" applyAlignment="1" applyProtection="1">
      <alignment horizontal="center" vertical="center"/>
      <protection hidden="1"/>
    </xf>
    <xf numFmtId="0" fontId="37" fillId="0" borderId="18" xfId="0" applyFont="1" applyFill="1" applyBorder="1" applyAlignment="1" applyProtection="1">
      <alignment horizontal="center" vertical="center"/>
      <protection hidden="1"/>
    </xf>
    <xf numFmtId="0" fontId="38" fillId="0" borderId="0" xfId="0" applyFont="1" applyFill="1" applyAlignment="1">
      <alignment vertical="center"/>
    </xf>
    <xf numFmtId="0" fontId="34" fillId="0" borderId="14" xfId="0" applyFont="1" applyFill="1" applyBorder="1" applyAlignment="1" applyProtection="1">
      <alignment horizontal="center" vertical="center"/>
      <protection hidden="1"/>
    </xf>
    <xf numFmtId="0" fontId="31" fillId="0" borderId="20" xfId="0" applyFont="1" applyFill="1" applyBorder="1" applyAlignment="1" applyProtection="1">
      <alignment horizontal="center" vertical="center"/>
      <protection hidden="1"/>
    </xf>
    <xf numFmtId="0" fontId="39" fillId="0" borderId="21" xfId="0" applyFont="1" applyFill="1" applyBorder="1" applyAlignment="1" applyProtection="1">
      <alignment horizontal="center" vertical="center"/>
      <protection hidden="1"/>
    </xf>
    <xf numFmtId="0" fontId="39" fillId="0" borderId="0" xfId="0" applyFont="1" applyFill="1" applyAlignment="1">
      <alignment vertical="center"/>
    </xf>
    <xf numFmtId="0" fontId="36" fillId="0" borderId="22" xfId="0" applyFont="1" applyFill="1" applyBorder="1" applyAlignment="1" applyProtection="1">
      <alignment horizontal="center" vertical="center"/>
      <protection hidden="1"/>
    </xf>
    <xf numFmtId="0" fontId="31" fillId="0" borderId="18" xfId="0" applyFont="1" applyFill="1" applyBorder="1" applyAlignment="1" applyProtection="1">
      <alignment horizontal="center" vertical="center"/>
      <protection hidden="1"/>
    </xf>
    <xf numFmtId="0" fontId="36" fillId="0" borderId="23" xfId="0" applyFont="1" applyFill="1" applyBorder="1" applyAlignment="1" applyProtection="1">
      <alignment horizontal="center" vertical="center"/>
      <protection hidden="1"/>
    </xf>
    <xf numFmtId="0" fontId="36" fillId="0" borderId="24" xfId="0" applyFont="1" applyFill="1" applyBorder="1" applyAlignment="1" applyProtection="1">
      <alignment horizontal="center" vertical="center"/>
      <protection hidden="1"/>
    </xf>
    <xf numFmtId="0" fontId="40" fillId="0" borderId="25" xfId="0" applyFont="1" applyFill="1" applyBorder="1" applyAlignment="1" applyProtection="1">
      <alignment horizontal="center" vertical="center"/>
      <protection hidden="1"/>
    </xf>
    <xf numFmtId="0" fontId="40" fillId="0" borderId="20" xfId="0" applyFont="1" applyFill="1" applyBorder="1" applyAlignment="1" applyProtection="1">
      <alignment horizontal="center" vertical="center"/>
      <protection hidden="1"/>
    </xf>
    <xf numFmtId="0" fontId="27" fillId="0" borderId="21" xfId="0" applyFont="1" applyFill="1" applyBorder="1" applyAlignment="1" applyProtection="1">
      <alignment horizontal="center" vertical="center"/>
      <protection hidden="1"/>
    </xf>
    <xf numFmtId="0" fontId="27" fillId="0" borderId="0" xfId="0" applyFont="1" applyFill="1" applyAlignment="1">
      <alignment vertical="center"/>
    </xf>
    <xf numFmtId="0" fontId="36" fillId="0" borderId="24" xfId="0" applyFont="1" applyFill="1" applyBorder="1" applyAlignment="1" applyProtection="1">
      <alignment horizontal="center" vertical="center"/>
      <protection locked="0"/>
    </xf>
    <xf numFmtId="0" fontId="37" fillId="0" borderId="18" xfId="0" applyFont="1" applyFill="1" applyBorder="1" applyAlignment="1" applyProtection="1">
      <alignment horizontal="center" vertical="center"/>
      <protection locked="0"/>
    </xf>
    <xf numFmtId="0" fontId="36" fillId="0" borderId="26" xfId="0" applyFont="1" applyFill="1" applyBorder="1" applyAlignment="1" applyProtection="1">
      <alignment horizontal="center" vertical="center"/>
      <protection hidden="1"/>
    </xf>
    <xf numFmtId="0" fontId="41" fillId="0" borderId="0" xfId="0" applyFont="1" applyFill="1" applyBorder="1" applyAlignment="1" applyProtection="1">
      <alignment vertical="center"/>
      <protection hidden="1"/>
    </xf>
    <xf numFmtId="0" fontId="37" fillId="0" borderId="0" xfId="0" applyFont="1" applyFill="1" applyBorder="1" applyAlignment="1" applyProtection="1">
      <alignment horizontal="center" vertical="center"/>
      <protection hidden="1"/>
    </xf>
    <xf numFmtId="0" fontId="27" fillId="0" borderId="0" xfId="0" applyFont="1" applyFill="1" applyBorder="1" applyAlignment="1" applyProtection="1">
      <alignment horizontal="center" vertical="center"/>
      <protection hidden="1"/>
    </xf>
    <xf numFmtId="0" fontId="44" fillId="0" borderId="27" xfId="0" applyFont="1" applyFill="1" applyBorder="1" applyAlignment="1" applyProtection="1">
      <alignment horizontal="center" vertical="center"/>
      <protection hidden="1"/>
    </xf>
    <xf numFmtId="0" fontId="44" fillId="0" borderId="28" xfId="0" applyFont="1" applyFill="1" applyBorder="1" applyAlignment="1" applyProtection="1">
      <alignment horizontal="center" vertical="center"/>
      <protection hidden="1"/>
    </xf>
    <xf numFmtId="0" fontId="44" fillId="0" borderId="29" xfId="0" applyFont="1" applyFill="1" applyBorder="1" applyAlignment="1" applyProtection="1">
      <alignment horizontal="center" vertical="center"/>
      <protection hidden="1"/>
    </xf>
    <xf numFmtId="0" fontId="29" fillId="0" borderId="30" xfId="0" applyFont="1" applyFill="1" applyBorder="1" applyAlignment="1" applyProtection="1">
      <alignment vertical="center"/>
      <protection hidden="1"/>
    </xf>
    <xf numFmtId="0" fontId="29" fillId="0" borderId="31" xfId="0" applyFont="1" applyFill="1" applyBorder="1" applyAlignment="1" applyProtection="1">
      <alignment vertical="center"/>
      <protection hidden="1"/>
    </xf>
    <xf numFmtId="0" fontId="29" fillId="0" borderId="32" xfId="0" applyFont="1" applyFill="1" applyBorder="1" applyAlignment="1" applyProtection="1">
      <alignment vertical="center"/>
      <protection hidden="1"/>
    </xf>
    <xf numFmtId="0" fontId="31" fillId="0" borderId="0" xfId="0" applyFont="1" applyFill="1" applyBorder="1" applyAlignment="1" applyProtection="1">
      <alignment vertical="center"/>
      <protection hidden="1"/>
    </xf>
    <xf numFmtId="0" fontId="45" fillId="0" borderId="0" xfId="0" applyFont="1" applyFill="1" applyBorder="1" applyAlignment="1" applyProtection="1">
      <alignment vertical="center"/>
      <protection hidden="1"/>
    </xf>
    <xf numFmtId="0" fontId="29" fillId="0" borderId="0" xfId="0" applyFont="1" applyFill="1" applyBorder="1" applyAlignment="1" applyProtection="1">
      <alignment horizontal="center" vertical="center"/>
      <protection hidden="1"/>
    </xf>
    <xf numFmtId="0" fontId="35" fillId="0" borderId="0" xfId="0" applyFont="1" applyFill="1" applyBorder="1" applyAlignment="1" applyProtection="1">
      <alignment horizontal="center" vertical="center"/>
      <protection hidden="1"/>
    </xf>
    <xf numFmtId="0" fontId="46" fillId="0" borderId="0" xfId="0" applyFont="1" applyFill="1" applyBorder="1" applyAlignment="1" applyProtection="1">
      <alignment vertical="top" wrapText="1"/>
      <protection hidden="1"/>
    </xf>
    <xf numFmtId="0" fontId="39" fillId="0" borderId="0" xfId="0" applyFont="1" applyFill="1" applyBorder="1" applyAlignment="1" applyProtection="1">
      <alignment horizontal="center" vertical="center"/>
      <protection hidden="1"/>
    </xf>
    <xf numFmtId="0" fontId="31" fillId="0" borderId="0" xfId="0" applyFont="1" applyFill="1" applyBorder="1" applyAlignment="1" applyProtection="1">
      <alignment horizontal="center" vertical="center"/>
      <protection hidden="1"/>
    </xf>
    <xf numFmtId="0" fontId="48" fillId="0" borderId="13" xfId="40" applyFont="1" applyFill="1" applyBorder="1" applyAlignment="1">
      <alignment horizontal="center" vertical="center"/>
    </xf>
    <xf numFmtId="0" fontId="49" fillId="0" borderId="14" xfId="40" applyFont="1" applyFill="1" applyBorder="1" applyAlignment="1">
      <alignment horizontal="center" vertical="center"/>
    </xf>
    <xf numFmtId="0" fontId="51" fillId="0" borderId="0" xfId="0" applyFont="1"/>
    <xf numFmtId="0" fontId="51" fillId="0" borderId="0" xfId="0" applyFont="1" applyAlignment="1">
      <alignment horizontal="left"/>
    </xf>
    <xf numFmtId="11" fontId="51" fillId="0" borderId="0" xfId="0" applyNumberFormat="1" applyFont="1"/>
    <xf numFmtId="0" fontId="51" fillId="0" borderId="0" xfId="0" applyFont="1" applyAlignment="1">
      <alignment vertical="top"/>
    </xf>
    <xf numFmtId="0" fontId="51" fillId="0" borderId="0" xfId="0" applyFont="1" applyProtection="1">
      <protection locked="0"/>
    </xf>
    <xf numFmtId="0" fontId="56" fillId="0" borderId="0" xfId="0" applyFont="1" applyProtection="1">
      <protection locked="0"/>
    </xf>
    <xf numFmtId="0" fontId="62" fillId="18" borderId="0" xfId="0" applyFont="1" applyFill="1" applyAlignment="1" applyProtection="1">
      <alignment horizontal="center"/>
      <protection locked="0"/>
    </xf>
    <xf numFmtId="0" fontId="52" fillId="0" borderId="0" xfId="0" applyFont="1" applyAlignment="1" applyProtection="1">
      <alignment horizontal="center"/>
      <protection locked="0"/>
    </xf>
    <xf numFmtId="0" fontId="53" fillId="0" borderId="0" xfId="0" applyFont="1" applyAlignment="1" applyProtection="1">
      <alignment horizontal="right"/>
      <protection locked="0"/>
    </xf>
    <xf numFmtId="0" fontId="54" fillId="0" borderId="0" xfId="0" applyFont="1" applyAlignment="1" applyProtection="1">
      <alignment horizontal="center"/>
      <protection locked="0"/>
    </xf>
    <xf numFmtId="0" fontId="47" fillId="0" borderId="12" xfId="0" applyFont="1" applyFill="1" applyBorder="1" applyAlignment="1">
      <alignment horizontal="center" vertical="center"/>
    </xf>
    <xf numFmtId="0" fontId="48" fillId="0" borderId="33" xfId="40" applyFont="1" applyFill="1" applyBorder="1" applyAlignment="1">
      <alignment horizontal="center" vertical="center"/>
    </xf>
    <xf numFmtId="0" fontId="49" fillId="0" borderId="15" xfId="40" applyFont="1" applyFill="1" applyBorder="1" applyAlignment="1">
      <alignment horizontal="center" vertical="center"/>
    </xf>
    <xf numFmtId="0" fontId="48" fillId="0" borderId="34" xfId="40" applyFont="1" applyFill="1" applyBorder="1" applyAlignment="1">
      <alignment horizontal="center" vertical="center"/>
    </xf>
    <xf numFmtId="0" fontId="48" fillId="0" borderId="0" xfId="0" applyFont="1" applyFill="1" applyBorder="1" applyAlignment="1">
      <alignment horizontal="center" vertical="center"/>
    </xf>
    <xf numFmtId="0" fontId="49" fillId="0" borderId="14" xfId="0" applyFont="1" applyFill="1" applyBorder="1" applyAlignment="1">
      <alignment horizontal="center" vertical="center"/>
    </xf>
    <xf numFmtId="0" fontId="49" fillId="0" borderId="0" xfId="0" applyFont="1" applyFill="1" applyBorder="1" applyAlignment="1">
      <alignment horizontal="center" vertical="center"/>
    </xf>
    <xf numFmtId="0" fontId="32" fillId="0" borderId="0" xfId="0" applyFont="1" applyFill="1" applyAlignment="1">
      <alignment horizontal="center" vertical="center"/>
    </xf>
    <xf numFmtId="0" fontId="30" fillId="0" borderId="0" xfId="0" applyFont="1" applyFill="1" applyAlignment="1">
      <alignment horizontal="center" vertical="center"/>
    </xf>
    <xf numFmtId="0" fontId="49" fillId="0" borderId="33" xfId="40" applyFont="1" applyFill="1" applyBorder="1" applyAlignment="1">
      <alignment horizontal="center" vertical="center"/>
    </xf>
    <xf numFmtId="0" fontId="27" fillId="0" borderId="35" xfId="0" applyFont="1" applyFill="1" applyBorder="1" applyAlignment="1" applyProtection="1">
      <alignment horizontal="center" vertical="center"/>
      <protection hidden="1"/>
    </xf>
    <xf numFmtId="0" fontId="43" fillId="0" borderId="0" xfId="0" applyFont="1" applyFill="1" applyAlignment="1">
      <alignment horizontal="center" vertical="center"/>
    </xf>
    <xf numFmtId="0" fontId="27" fillId="0" borderId="0" xfId="0" applyFont="1" applyFill="1" applyAlignment="1">
      <alignment horizontal="center" vertical="center"/>
    </xf>
    <xf numFmtId="0" fontId="29" fillId="0" borderId="17" xfId="0" applyFont="1" applyFill="1" applyBorder="1" applyAlignment="1" applyProtection="1">
      <alignment horizontal="center" vertical="center"/>
      <protection hidden="1"/>
    </xf>
    <xf numFmtId="0" fontId="34" fillId="0" borderId="19" xfId="0" applyFont="1" applyFill="1" applyBorder="1" applyAlignment="1" applyProtection="1">
      <alignment horizontal="center" vertical="center"/>
      <protection hidden="1"/>
    </xf>
    <xf numFmtId="0" fontId="35" fillId="0" borderId="20" xfId="0" applyFont="1" applyFill="1" applyBorder="1" applyAlignment="1" applyProtection="1">
      <alignment horizontal="center" vertical="center"/>
      <protection hidden="1"/>
    </xf>
    <xf numFmtId="0" fontId="34" fillId="0" borderId="22" xfId="0" applyFont="1" applyFill="1" applyBorder="1" applyAlignment="1" applyProtection="1">
      <alignment horizontal="center" vertical="center"/>
      <protection hidden="1"/>
    </xf>
    <xf numFmtId="0" fontId="35" fillId="0" borderId="35" xfId="0" applyFont="1" applyFill="1" applyBorder="1" applyAlignment="1" applyProtection="1">
      <alignment horizontal="center" vertical="center"/>
      <protection hidden="1"/>
    </xf>
    <xf numFmtId="0" fontId="35" fillId="0" borderId="0" xfId="0" applyFont="1" applyFill="1" applyAlignment="1">
      <alignment horizontal="center" vertical="center"/>
    </xf>
    <xf numFmtId="0" fontId="36" fillId="0" borderId="20" xfId="0" applyFont="1" applyFill="1" applyBorder="1" applyAlignment="1" applyProtection="1">
      <alignment horizontal="center" vertical="center"/>
      <protection hidden="1"/>
    </xf>
    <xf numFmtId="0" fontId="35" fillId="0" borderId="62" xfId="0" applyFont="1" applyFill="1" applyBorder="1" applyAlignment="1" applyProtection="1">
      <alignment horizontal="center" vertical="center"/>
      <protection hidden="1"/>
    </xf>
    <xf numFmtId="0" fontId="31" fillId="0" borderId="62" xfId="0" applyFont="1" applyFill="1" applyBorder="1" applyAlignment="1" applyProtection="1">
      <alignment horizontal="center" vertical="center"/>
      <protection hidden="1"/>
    </xf>
    <xf numFmtId="0" fontId="39" fillId="0" borderId="62" xfId="0" applyFont="1" applyFill="1" applyBorder="1" applyAlignment="1" applyProtection="1">
      <alignment horizontal="center" vertical="center"/>
      <protection hidden="1"/>
    </xf>
    <xf numFmtId="0" fontId="48" fillId="0" borderId="36" xfId="40" applyFont="1" applyFill="1" applyBorder="1" applyAlignment="1">
      <alignment horizontal="center" vertical="center"/>
    </xf>
    <xf numFmtId="0" fontId="49" fillId="0" borderId="37" xfId="40" applyFont="1" applyFill="1" applyBorder="1" applyAlignment="1">
      <alignment horizontal="center" vertical="center"/>
    </xf>
    <xf numFmtId="0" fontId="48" fillId="0" borderId="38" xfId="40" applyFont="1" applyFill="1" applyBorder="1" applyAlignment="1">
      <alignment horizontal="center" vertical="center"/>
    </xf>
    <xf numFmtId="0" fontId="49" fillId="0" borderId="39" xfId="40" applyFont="1" applyFill="1" applyBorder="1" applyAlignment="1">
      <alignment horizontal="center" vertical="center"/>
    </xf>
    <xf numFmtId="0" fontId="48" fillId="0" borderId="40" xfId="40" applyFont="1" applyFill="1" applyBorder="1" applyAlignment="1">
      <alignment horizontal="center" vertical="center"/>
    </xf>
    <xf numFmtId="0" fontId="36" fillId="0" borderId="25" xfId="0" applyFont="1" applyFill="1" applyBorder="1" applyAlignment="1" applyProtection="1">
      <alignment horizontal="center" vertical="center"/>
      <protection hidden="1"/>
    </xf>
    <xf numFmtId="0" fontId="35" fillId="0" borderId="41" xfId="0" applyFont="1" applyFill="1" applyBorder="1" applyAlignment="1" applyProtection="1">
      <alignment horizontal="center" vertical="center"/>
      <protection locked="0"/>
    </xf>
    <xf numFmtId="0" fontId="35" fillId="0" borderId="42" xfId="0" applyFont="1" applyFill="1" applyBorder="1" applyAlignment="1" applyProtection="1">
      <alignment horizontal="center" vertical="center"/>
      <protection locked="0"/>
    </xf>
    <xf numFmtId="0" fontId="36" fillId="0" borderId="23" xfId="0" applyFont="1" applyFill="1" applyBorder="1" applyAlignment="1" applyProtection="1">
      <alignment horizontal="center" vertical="center"/>
      <protection locked="0"/>
    </xf>
    <xf numFmtId="0" fontId="34" fillId="0" borderId="63" xfId="0" applyFont="1" applyFill="1" applyBorder="1" applyAlignment="1" applyProtection="1">
      <alignment horizontal="center" vertical="center"/>
      <protection hidden="1"/>
    </xf>
    <xf numFmtId="0" fontId="35" fillId="0" borderId="64" xfId="0" applyFont="1" applyFill="1" applyBorder="1" applyAlignment="1" applyProtection="1">
      <alignment horizontal="center" vertical="center"/>
      <protection hidden="1"/>
    </xf>
    <xf numFmtId="0" fontId="34" fillId="0" borderId="65" xfId="0" applyFont="1" applyFill="1" applyBorder="1" applyAlignment="1" applyProtection="1">
      <alignment horizontal="center" vertical="center"/>
      <protection hidden="1"/>
    </xf>
    <xf numFmtId="0" fontId="35" fillId="0" borderId="66" xfId="0" applyFont="1" applyFill="1" applyBorder="1" applyAlignment="1" applyProtection="1">
      <alignment horizontal="center" vertical="center"/>
      <protection locked="0"/>
    </xf>
    <xf numFmtId="0" fontId="35" fillId="0" borderId="67" xfId="0" applyFont="1" applyFill="1" applyBorder="1" applyAlignment="1" applyProtection="1">
      <alignment horizontal="center" vertical="center"/>
      <protection locked="0"/>
    </xf>
    <xf numFmtId="0" fontId="34" fillId="0" borderId="68" xfId="0" applyFont="1" applyFill="1" applyBorder="1" applyAlignment="1" applyProtection="1">
      <alignment horizontal="center" vertical="center"/>
      <protection locked="0"/>
    </xf>
    <xf numFmtId="0" fontId="35" fillId="0" borderId="67" xfId="0" applyFont="1" applyFill="1" applyBorder="1" applyAlignment="1" applyProtection="1">
      <alignment horizontal="center" vertical="center"/>
      <protection hidden="1"/>
    </xf>
    <xf numFmtId="0" fontId="34" fillId="0" borderId="69" xfId="0" applyFont="1" applyFill="1" applyBorder="1" applyAlignment="1" applyProtection="1">
      <alignment horizontal="center" vertical="center"/>
      <protection hidden="1"/>
    </xf>
    <xf numFmtId="0" fontId="34" fillId="0" borderId="64" xfId="0" applyFont="1" applyFill="1" applyBorder="1" applyAlignment="1" applyProtection="1">
      <alignment horizontal="center" vertical="center"/>
      <protection hidden="1"/>
    </xf>
    <xf numFmtId="0" fontId="55" fillId="0" borderId="43" xfId="0" applyFont="1" applyBorder="1" applyAlignment="1" applyProtection="1">
      <alignment horizontal="center" vertical="center"/>
      <protection hidden="1"/>
    </xf>
    <xf numFmtId="0" fontId="55" fillId="19" borderId="44" xfId="0" applyFont="1" applyFill="1" applyBorder="1" applyAlignment="1" applyProtection="1">
      <alignment horizontal="center" vertical="center"/>
      <protection hidden="1"/>
    </xf>
    <xf numFmtId="0" fontId="55" fillId="19" borderId="45" xfId="0" applyFont="1" applyFill="1" applyBorder="1" applyAlignment="1" applyProtection="1">
      <alignment horizontal="center" vertical="center"/>
      <protection hidden="1"/>
    </xf>
    <xf numFmtId="0" fontId="55" fillId="20" borderId="46" xfId="0" applyFont="1" applyFill="1" applyBorder="1" applyAlignment="1" applyProtection="1">
      <alignment horizontal="center" vertical="center"/>
      <protection hidden="1"/>
    </xf>
    <xf numFmtId="0" fontId="55" fillId="21" borderId="47" xfId="0" applyFont="1" applyFill="1" applyBorder="1" applyAlignment="1" applyProtection="1">
      <alignment horizontal="center" vertical="center"/>
      <protection hidden="1"/>
    </xf>
    <xf numFmtId="0" fontId="55" fillId="0" borderId="47" xfId="0" applyFont="1" applyBorder="1" applyAlignment="1" applyProtection="1">
      <alignment horizontal="center" vertical="center"/>
      <protection hidden="1"/>
    </xf>
    <xf numFmtId="0" fontId="55" fillId="0" borderId="48" xfId="0" applyFont="1" applyBorder="1" applyAlignment="1" applyProtection="1">
      <alignment horizontal="center" vertical="center"/>
      <protection hidden="1"/>
    </xf>
    <xf numFmtId="0" fontId="55" fillId="20" borderId="49" xfId="0" applyFont="1" applyFill="1" applyBorder="1" applyAlignment="1" applyProtection="1">
      <alignment horizontal="center" vertical="center"/>
      <protection hidden="1"/>
    </xf>
    <xf numFmtId="0" fontId="55" fillId="0" borderId="50" xfId="0" applyFont="1" applyBorder="1" applyAlignment="1" applyProtection="1">
      <alignment horizontal="center" vertical="center"/>
      <protection hidden="1"/>
    </xf>
    <xf numFmtId="0" fontId="55" fillId="0" borderId="51" xfId="0" applyFont="1" applyBorder="1" applyAlignment="1" applyProtection="1">
      <alignment horizontal="center" vertical="center"/>
      <protection hidden="1"/>
    </xf>
    <xf numFmtId="0" fontId="55" fillId="20" borderId="52" xfId="0" applyFont="1" applyFill="1" applyBorder="1" applyAlignment="1" applyProtection="1">
      <alignment horizontal="center" vertical="center"/>
      <protection hidden="1"/>
    </xf>
    <xf numFmtId="0" fontId="55" fillId="0" borderId="53" xfId="0" applyFont="1" applyBorder="1" applyAlignment="1" applyProtection="1">
      <alignment horizontal="center" vertical="center"/>
      <protection hidden="1"/>
    </xf>
    <xf numFmtId="0" fontId="55" fillId="21" borderId="54" xfId="0" applyFont="1" applyFill="1" applyBorder="1" applyAlignment="1" applyProtection="1">
      <alignment horizontal="center" vertical="center"/>
      <protection hidden="1"/>
    </xf>
    <xf numFmtId="0" fontId="34" fillId="0" borderId="15" xfId="0" applyFont="1" applyFill="1" applyBorder="1" applyAlignment="1" applyProtection="1">
      <alignment horizontal="center" vertical="center"/>
      <protection hidden="1"/>
    </xf>
    <xf numFmtId="0" fontId="0" fillId="19" borderId="0" xfId="0" applyFill="1"/>
    <xf numFmtId="0" fontId="57" fillId="0" borderId="0" xfId="0" applyFont="1"/>
    <xf numFmtId="0" fontId="47" fillId="0" borderId="33" xfId="40" applyFont="1" applyBorder="1" applyAlignment="1">
      <alignment horizontal="center" vertical="center"/>
    </xf>
    <xf numFmtId="0" fontId="58" fillId="0" borderId="33" xfId="0" applyFont="1" applyBorder="1" applyAlignment="1" applyProtection="1">
      <alignment horizontal="center" vertical="center"/>
      <protection hidden="1"/>
    </xf>
    <xf numFmtId="0" fontId="59" fillId="0" borderId="14" xfId="40" applyFont="1" applyBorder="1" applyAlignment="1">
      <alignment horizontal="center" vertical="center"/>
    </xf>
    <xf numFmtId="0" fontId="47" fillId="0" borderId="13" xfId="40" applyFont="1" applyBorder="1" applyAlignment="1">
      <alignment horizontal="center" vertical="center"/>
    </xf>
    <xf numFmtId="0" fontId="59" fillId="0" borderId="15" xfId="40" applyFont="1" applyBorder="1" applyAlignment="1">
      <alignment horizontal="center" vertical="center"/>
    </xf>
    <xf numFmtId="0" fontId="58" fillId="0" borderId="15" xfId="0" applyFont="1" applyBorder="1" applyAlignment="1" applyProtection="1">
      <alignment horizontal="center" vertical="center"/>
      <protection hidden="1"/>
    </xf>
    <xf numFmtId="0" fontId="58" fillId="0" borderId="34" xfId="0" applyFont="1" applyBorder="1" applyAlignment="1" applyProtection="1">
      <alignment horizontal="center" vertical="center"/>
      <protection hidden="1"/>
    </xf>
    <xf numFmtId="0" fontId="58" fillId="0" borderId="55" xfId="0" applyFont="1" applyBorder="1" applyAlignment="1" applyProtection="1">
      <alignment horizontal="center" vertical="center"/>
      <protection hidden="1"/>
    </xf>
    <xf numFmtId="0" fontId="29" fillId="0" borderId="16" xfId="0" applyFont="1" applyBorder="1" applyAlignment="1" applyProtection="1">
      <alignment horizontal="center" vertical="center"/>
      <protection hidden="1"/>
    </xf>
    <xf numFmtId="0" fontId="29" fillId="0" borderId="14" xfId="0" applyFont="1" applyBorder="1" applyAlignment="1" applyProtection="1">
      <alignment horizontal="center" vertical="center"/>
      <protection hidden="1"/>
    </xf>
    <xf numFmtId="0" fontId="29" fillId="0" borderId="13" xfId="0" applyFont="1" applyBorder="1" applyAlignment="1" applyProtection="1">
      <alignment horizontal="center" vertical="center"/>
      <protection hidden="1"/>
    </xf>
    <xf numFmtId="0" fontId="29" fillId="0" borderId="33" xfId="0" applyFont="1" applyBorder="1" applyAlignment="1" applyProtection="1">
      <alignment horizontal="center" vertical="center"/>
      <protection hidden="1"/>
    </xf>
    <xf numFmtId="0" fontId="29" fillId="0" borderId="34" xfId="0" applyFont="1" applyBorder="1" applyAlignment="1" applyProtection="1">
      <alignment horizontal="center" vertical="center"/>
      <protection hidden="1"/>
    </xf>
    <xf numFmtId="0" fontId="29" fillId="0" borderId="15" xfId="0" applyFont="1" applyBorder="1" applyAlignment="1" applyProtection="1">
      <alignment horizontal="center" vertical="center"/>
      <protection hidden="1"/>
    </xf>
    <xf numFmtId="0" fontId="29" fillId="0" borderId="55" xfId="0" applyFont="1" applyBorder="1" applyAlignment="1" applyProtection="1">
      <alignment horizontal="center" vertical="center"/>
      <protection hidden="1"/>
    </xf>
    <xf numFmtId="0" fontId="60" fillId="0" borderId="0" xfId="0" applyFont="1" applyAlignment="1">
      <alignment vertical="center"/>
    </xf>
    <xf numFmtId="0" fontId="29" fillId="23" borderId="50" xfId="0" applyFont="1" applyFill="1" applyBorder="1" applyAlignment="1" applyProtection="1">
      <alignment horizontal="center" vertical="center"/>
      <protection hidden="1"/>
    </xf>
    <xf numFmtId="0" fontId="47" fillId="23" borderId="50" xfId="0" applyFont="1" applyFill="1" applyBorder="1" applyAlignment="1">
      <alignment horizontal="center" vertical="center"/>
    </xf>
    <xf numFmtId="0" fontId="61" fillId="0" borderId="33" xfId="40" applyFont="1" applyBorder="1" applyAlignment="1">
      <alignment horizontal="center" vertical="center"/>
    </xf>
    <xf numFmtId="0" fontId="61" fillId="0" borderId="14" xfId="40" applyFont="1" applyBorder="1" applyAlignment="1">
      <alignment horizontal="center" vertical="center"/>
    </xf>
    <xf numFmtId="0" fontId="61" fillId="0" borderId="13" xfId="40" applyFont="1" applyBorder="1" applyAlignment="1">
      <alignment horizontal="center" vertical="center"/>
    </xf>
    <xf numFmtId="0" fontId="61" fillId="0" borderId="15" xfId="40" applyFont="1" applyBorder="1" applyAlignment="1">
      <alignment horizontal="center" vertical="center"/>
    </xf>
    <xf numFmtId="0" fontId="63" fillId="19" borderId="0" xfId="0" applyFont="1" applyFill="1"/>
    <xf numFmtId="0" fontId="47" fillId="23" borderId="50" xfId="0" applyFont="1" applyFill="1" applyBorder="1" applyAlignment="1" applyProtection="1">
      <alignment horizontal="center" vertical="center"/>
      <protection hidden="1"/>
    </xf>
    <xf numFmtId="0" fontId="47" fillId="0" borderId="33" xfId="40" applyFont="1" applyBorder="1" applyAlignment="1" applyProtection="1">
      <alignment horizontal="center" vertical="center"/>
      <protection hidden="1"/>
    </xf>
    <xf numFmtId="0" fontId="29" fillId="0" borderId="13" xfId="0" applyFont="1" applyBorder="1" applyAlignment="1" applyProtection="1">
      <alignment horizontal="center"/>
      <protection hidden="1"/>
    </xf>
    <xf numFmtId="0" fontId="59" fillId="0" borderId="14" xfId="40" applyFont="1" applyBorder="1" applyAlignment="1" applyProtection="1">
      <alignment horizontal="center" vertical="center"/>
      <protection hidden="1"/>
    </xf>
    <xf numFmtId="0" fontId="29" fillId="0" borderId="14" xfId="0" applyFont="1" applyBorder="1" applyAlignment="1" applyProtection="1">
      <alignment horizontal="center"/>
      <protection hidden="1"/>
    </xf>
    <xf numFmtId="0" fontId="47" fillId="0" borderId="13" xfId="40" applyFont="1" applyBorder="1" applyAlignment="1" applyProtection="1">
      <alignment horizontal="center" vertical="center"/>
      <protection hidden="1"/>
    </xf>
    <xf numFmtId="0" fontId="59" fillId="0" borderId="15" xfId="40" applyFont="1" applyBorder="1" applyAlignment="1" applyProtection="1">
      <alignment horizontal="center" vertical="center"/>
      <protection hidden="1"/>
    </xf>
    <xf numFmtId="0" fontId="29" fillId="0" borderId="15" xfId="0" applyFont="1" applyBorder="1" applyAlignment="1" applyProtection="1">
      <alignment horizontal="center"/>
      <protection hidden="1"/>
    </xf>
    <xf numFmtId="0" fontId="34" fillId="0" borderId="13" xfId="0" applyFont="1" applyFill="1" applyBorder="1" applyAlignment="1" applyProtection="1">
      <alignment horizontal="center" vertical="center"/>
      <protection hidden="1"/>
    </xf>
    <xf numFmtId="0" fontId="34" fillId="0" borderId="14" xfId="0" applyFont="1" applyFill="1" applyBorder="1" applyAlignment="1" applyProtection="1">
      <alignment horizontal="center" vertical="center"/>
      <protection hidden="1"/>
    </xf>
    <xf numFmtId="0" fontId="34" fillId="0" borderId="15" xfId="0" applyFont="1" applyFill="1" applyBorder="1" applyAlignment="1" applyProtection="1">
      <alignment horizontal="center" vertical="center"/>
      <protection hidden="1"/>
    </xf>
    <xf numFmtId="0" fontId="34" fillId="0" borderId="33" xfId="0" applyFont="1" applyFill="1" applyBorder="1" applyAlignment="1" applyProtection="1">
      <alignment horizontal="center" vertical="center"/>
      <protection hidden="1"/>
    </xf>
    <xf numFmtId="0" fontId="33" fillId="0" borderId="57" xfId="0" applyFont="1" applyFill="1" applyBorder="1" applyAlignment="1" applyProtection="1">
      <alignment horizontal="center" vertical="center"/>
      <protection hidden="1"/>
    </xf>
    <xf numFmtId="0" fontId="33" fillId="0" borderId="58" xfId="0" applyFont="1" applyFill="1" applyBorder="1" applyAlignment="1" applyProtection="1">
      <alignment horizontal="center" vertical="center"/>
      <protection hidden="1"/>
    </xf>
    <xf numFmtId="0" fontId="33" fillId="0" borderId="59" xfId="0" applyFont="1" applyFill="1" applyBorder="1" applyAlignment="1" applyProtection="1">
      <alignment horizontal="center" vertical="center"/>
      <protection hidden="1"/>
    </xf>
    <xf numFmtId="0" fontId="26" fillId="22" borderId="0" xfId="0" applyFont="1" applyFill="1" applyAlignment="1" applyProtection="1">
      <alignment horizontal="center" vertical="center"/>
      <protection hidden="1"/>
    </xf>
    <xf numFmtId="0" fontId="33" fillId="0" borderId="60" xfId="0" applyFont="1" applyFill="1" applyBorder="1" applyAlignment="1" applyProtection="1">
      <alignment horizontal="center" vertical="center"/>
      <protection hidden="1"/>
    </xf>
    <xf numFmtId="0" fontId="33" fillId="0" borderId="61" xfId="0" applyFont="1" applyFill="1" applyBorder="1" applyAlignment="1" applyProtection="1">
      <alignment horizontal="center" vertical="center"/>
      <protection hidden="1"/>
    </xf>
    <xf numFmtId="0" fontId="35" fillId="0" borderId="58" xfId="0" applyFont="1" applyFill="1" applyBorder="1"/>
    <xf numFmtId="0" fontId="35" fillId="0" borderId="61" xfId="0" applyFont="1" applyFill="1" applyBorder="1"/>
    <xf numFmtId="0" fontId="34" fillId="0" borderId="56" xfId="0" applyFont="1" applyFill="1" applyBorder="1" applyAlignment="1" applyProtection="1">
      <alignment horizontal="center" vertical="center"/>
      <protection hidden="1"/>
    </xf>
    <xf numFmtId="0" fontId="52" fillId="0" borderId="0" xfId="0" applyFont="1" applyAlignment="1" applyProtection="1">
      <alignment horizontal="center"/>
      <protection locked="0"/>
    </xf>
    <xf numFmtId="0" fontId="51" fillId="0" borderId="0" xfId="0" applyFont="1" applyBorder="1" applyAlignment="1">
      <alignment horizontal="right"/>
    </xf>
    <xf numFmtId="0" fontId="29" fillId="0" borderId="57" xfId="0" applyFont="1" applyBorder="1" applyAlignment="1" applyProtection="1">
      <alignment horizontal="center" vertical="center"/>
      <protection hidden="1"/>
    </xf>
    <xf numFmtId="0" fontId="29" fillId="0" borderId="58" xfId="0" applyFont="1" applyBorder="1" applyAlignment="1" applyProtection="1">
      <alignment horizontal="center" vertical="center"/>
      <protection hidden="1"/>
    </xf>
    <xf numFmtId="0" fontId="29" fillId="0" borderId="59" xfId="0" applyFont="1" applyBorder="1" applyAlignment="1" applyProtection="1">
      <alignment horizontal="center" vertical="center"/>
      <protection hidden="1"/>
    </xf>
    <xf numFmtId="0" fontId="29" fillId="0" borderId="60" xfId="0" applyFont="1" applyBorder="1" applyAlignment="1" applyProtection="1">
      <alignment horizontal="center" vertical="center"/>
      <protection hidden="1"/>
    </xf>
    <xf numFmtId="0" fontId="29" fillId="0" borderId="61" xfId="0" applyFont="1" applyBorder="1" applyAlignment="1" applyProtection="1">
      <alignment horizontal="center" vertical="center"/>
      <protection hidden="1"/>
    </xf>
    <xf numFmtId="0" fontId="58" fillId="0" borderId="58" xfId="0" applyFont="1" applyBorder="1"/>
    <xf numFmtId="0" fontId="58" fillId="0" borderId="61" xfId="0" applyFont="1" applyBorder="1"/>
  </cellXfs>
  <cellStyles count="6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er1" xfId="30"/>
    <cellStyle name="Header2" xfId="3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Input" xfId="36" builtinId="20" customBuiltin="1"/>
    <cellStyle name="Linked Cell" xfId="37" builtinId="24" customBuiltin="1"/>
    <cellStyle name="Neutral" xfId="38" builtinId="28" customBuiltin="1"/>
    <cellStyle name="Normal" xfId="0" builtinId="0"/>
    <cellStyle name="Normal 2" xfId="39"/>
    <cellStyle name="Normal 2 2" xfId="40"/>
    <cellStyle name="Note" xfId="41" builtinId="10" customBuiltin="1"/>
    <cellStyle name="Output" xfId="42" builtinId="21" customBuiltin="1"/>
    <cellStyle name="Title" xfId="43" builtinId="15" customBuiltin="1"/>
    <cellStyle name="Total" xfId="44" builtinId="25" customBuiltin="1"/>
    <cellStyle name="Warning Text" xfId="45" builtinId="11" customBuiltin="1"/>
    <cellStyle name="똿뗦먛귟 [0.00]_PRODUCT DETAIL Q1" xfId="46"/>
    <cellStyle name="똿뗦먛귟_PRODUCT DETAIL Q1" xfId="47"/>
    <cellStyle name="믅됞 [0.00]_PRODUCT DETAIL Q1" xfId="48"/>
    <cellStyle name="믅됞_PRODUCT DETAIL Q1" xfId="49"/>
    <cellStyle name="백분율_95" xfId="50"/>
    <cellStyle name="뷭?_BOOKSHIP" xfId="51"/>
    <cellStyle name="콤마 [0]_1202" xfId="52"/>
    <cellStyle name="콤마_1202" xfId="53"/>
    <cellStyle name="통화 [0]_1202" xfId="54"/>
    <cellStyle name="통화_1202" xfId="55"/>
    <cellStyle name="표준_(정보부문)월별인원계획" xfId="56"/>
    <cellStyle name="一般_Book1" xfId="57"/>
    <cellStyle name="千分位[0]_Book1" xfId="58"/>
    <cellStyle name="千分位_Book1" xfId="59"/>
    <cellStyle name="貨幣 [0]_Book1" xfId="60"/>
    <cellStyle name="貨幣_Book1" xfId="61"/>
  </cellStyles>
  <dxfs count="16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266700</xdr:colOff>
      <xdr:row>0</xdr:row>
      <xdr:rowOff>154305</xdr:rowOff>
    </xdr:from>
    <xdr:to>
      <xdr:col>41</xdr:col>
      <xdr:colOff>6374</xdr:colOff>
      <xdr:row>0</xdr:row>
      <xdr:rowOff>497205</xdr:rowOff>
    </xdr:to>
    <xdr:sp macro="" textlink="">
      <xdr:nvSpPr>
        <xdr:cNvPr id="35925" name="Text Box 29"/>
        <xdr:cNvSpPr txBox="1">
          <a:spLocks noChangeArrowheads="1"/>
        </xdr:cNvSpPr>
      </xdr:nvSpPr>
      <xdr:spPr bwMode="auto">
        <a:xfrm>
          <a:off x="15497175" y="171450"/>
          <a:ext cx="812482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36576" rIns="36576" bIns="0" anchor="t" upright="1"/>
        <a:lstStyle/>
        <a:p>
          <a:pPr algn="ctr" rtl="1">
            <a:defRPr sz="1000"/>
          </a:pPr>
          <a:r>
            <a:rPr lang="en-US" sz="1900" b="1" i="1" strike="noStrike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(Áp dụng từ ngày 27</a:t>
          </a:r>
          <a:r>
            <a:rPr lang="en-US" sz="1900" b="1" i="1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 </a:t>
          </a:r>
          <a:r>
            <a:rPr lang="en-US" sz="1900" b="1" i="1" strike="noStrike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tháng 2 năm 2023 )</a:t>
          </a:r>
        </a:p>
      </xdr:txBody>
    </xdr:sp>
    <xdr:clientData/>
  </xdr:twoCellAnchor>
  <xdr:twoCellAnchor>
    <xdr:from>
      <xdr:col>9</xdr:col>
      <xdr:colOff>234950</xdr:colOff>
      <xdr:row>0</xdr:row>
      <xdr:rowOff>28575</xdr:rowOff>
    </xdr:from>
    <xdr:to>
      <xdr:col>28</xdr:col>
      <xdr:colOff>677395</xdr:colOff>
      <xdr:row>1</xdr:row>
      <xdr:rowOff>0</xdr:rowOff>
    </xdr:to>
    <xdr:sp macro="" textlink="">
      <xdr:nvSpPr>
        <xdr:cNvPr id="36393" name="Text Box 10188"/>
        <xdr:cNvSpPr txBox="1">
          <a:spLocks noChangeArrowheads="1"/>
        </xdr:cNvSpPr>
      </xdr:nvSpPr>
      <xdr:spPr bwMode="auto">
        <a:xfrm>
          <a:off x="7394575" y="28575"/>
          <a:ext cx="16357477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64008" tIns="96012" rIns="0" bIns="0" anchor="t" upright="1"/>
        <a:lstStyle/>
        <a:p>
          <a:pPr algn="ctr" rtl="1">
            <a:defRPr sz="1000"/>
          </a:pPr>
          <a:r>
            <a:rPr lang="en-US" sz="2600" b="1" i="0" strike="noStrike">
              <a:solidFill>
                <a:srgbClr val="000000"/>
              </a:solidFill>
              <a:latin typeface="Times New Roman"/>
              <a:cs typeface="Times New Roman"/>
            </a:rPr>
            <a:t>THỜI KHÓA BIỂU CA SÁNG NĂM HỌC 2022 - 2023</a:t>
          </a:r>
        </a:p>
      </xdr:txBody>
    </xdr:sp>
    <xdr:clientData/>
  </xdr:twoCellAnchor>
  <xdr:twoCellAnchor>
    <xdr:from>
      <xdr:col>28</xdr:col>
      <xdr:colOff>11430</xdr:colOff>
      <xdr:row>0</xdr:row>
      <xdr:rowOff>49530</xdr:rowOff>
    </xdr:from>
    <xdr:to>
      <xdr:col>30</xdr:col>
      <xdr:colOff>42297</xdr:colOff>
      <xdr:row>0</xdr:row>
      <xdr:rowOff>571557</xdr:rowOff>
    </xdr:to>
    <xdr:sp macro="" textlink="">
      <xdr:nvSpPr>
        <xdr:cNvPr id="36609" name="Oval 10345"/>
        <xdr:cNvSpPr>
          <a:spLocks noChangeArrowheads="1"/>
        </xdr:cNvSpPr>
      </xdr:nvSpPr>
      <xdr:spPr bwMode="auto">
        <a:xfrm>
          <a:off x="14135100" y="57150"/>
          <a:ext cx="1211873" cy="55245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0" tIns="0" rIns="0" bIns="0" anchor="t" upright="1"/>
        <a:lstStyle/>
        <a:p>
          <a:pPr algn="ctr" rtl="1">
            <a:defRPr sz="1000"/>
          </a:pPr>
          <a:r>
            <a:rPr lang="en-US" sz="2000" b="1" i="0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SỐ 5</a:t>
          </a:r>
        </a:p>
        <a:p>
          <a:pPr algn="ctr" rtl="1">
            <a:defRPr sz="1000"/>
          </a:pPr>
          <a:endParaRPr lang="en-US" sz="2000" b="1" i="0" strike="noStrike">
            <a:solidFill>
              <a:srgbClr val="000000"/>
            </a:solidFill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657225</xdr:colOff>
      <xdr:row>1</xdr:row>
      <xdr:rowOff>28575</xdr:rowOff>
    </xdr:to>
    <xdr:pic>
      <xdr:nvPicPr>
        <xdr:cNvPr id="10938" name="Picture 11011" descr="logo_tro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572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678603</xdr:colOff>
      <xdr:row>0</xdr:row>
      <xdr:rowOff>49531</xdr:rowOff>
    </xdr:from>
    <xdr:to>
      <xdr:col>4</xdr:col>
      <xdr:colOff>898566</xdr:colOff>
      <xdr:row>1</xdr:row>
      <xdr:rowOff>3516</xdr:rowOff>
    </xdr:to>
    <xdr:sp macro="" textlink="">
      <xdr:nvSpPr>
        <xdr:cNvPr id="11" name="Text Box 10193"/>
        <xdr:cNvSpPr txBox="1">
          <a:spLocks noChangeArrowheads="1"/>
        </xdr:cNvSpPr>
      </xdr:nvSpPr>
      <xdr:spPr bwMode="auto">
        <a:xfrm>
          <a:off x="486833" y="63501"/>
          <a:ext cx="2506604" cy="6085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6576" rIns="36576" bIns="0" anchor="t" upright="1"/>
        <a:lstStyle/>
        <a:p>
          <a:pPr algn="ctr" rtl="1">
            <a:lnSpc>
              <a:spcPts val="1300"/>
            </a:lnSpc>
            <a:defRPr sz="1000"/>
          </a:pPr>
          <a:r>
            <a:rPr lang="en-US" sz="1400" b="1" i="0" strike="noStrike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UBND QUẬN</a:t>
          </a:r>
          <a:r>
            <a:rPr lang="en-US" sz="1400" b="1" i="0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 BA ĐÌNH</a:t>
          </a:r>
        </a:p>
        <a:p>
          <a:pPr algn="ctr" rtl="1">
            <a:lnSpc>
              <a:spcPts val="1300"/>
            </a:lnSpc>
            <a:defRPr sz="1000"/>
          </a:pPr>
          <a:r>
            <a:rPr lang="en-US" sz="1200" b="1" i="0" strike="noStrike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Trường</a:t>
          </a:r>
          <a:r>
            <a:rPr lang="en-US" sz="1200" b="1" i="0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 THCS Giảng Võ</a:t>
          </a:r>
          <a:endParaRPr lang="en-US" sz="1200" b="1" i="0" strike="noStrike">
            <a:solidFill>
              <a:srgbClr val="000000"/>
            </a:solidFill>
            <a:latin typeface="Times New Roman" pitchFamily="18" charset="0"/>
            <a:cs typeface="Times New Roman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F129"/>
  <sheetViews>
    <sheetView tabSelected="1" zoomScale="98" zoomScaleNormal="98" workbookViewId="0">
      <pane xSplit="3" ySplit="2" topLeftCell="D3" activePane="bottomRight" state="frozen"/>
      <selection pane="topRight" activeCell="AH6" sqref="AH6"/>
      <selection pane="bottomLeft" activeCell="A4" sqref="A4"/>
      <selection pane="bottomRight" activeCell="AD8" sqref="AD8"/>
    </sheetView>
  </sheetViews>
  <sheetFormatPr defaultColWidth="11.140625" defaultRowHeight="12" outlineLevelCol="1"/>
  <cols>
    <col min="1" max="1" width="16.5703125" style="28" customWidth="1"/>
    <col min="2" max="2" width="13.5703125" style="28" customWidth="1"/>
    <col min="3" max="3" width="13.140625" style="28" hidden="1" customWidth="1"/>
    <col min="4" max="4" width="13.85546875" style="28" customWidth="1"/>
    <col min="5" max="5" width="13.42578125" style="28" customWidth="1"/>
    <col min="6" max="6" width="13.28515625" style="28" customWidth="1"/>
    <col min="7" max="7" width="14.5703125" style="28" customWidth="1"/>
    <col min="8" max="8" width="14.5703125" style="72" customWidth="1"/>
    <col min="9" max="36" width="14.5703125" style="72" customWidth="1" outlineLevel="1"/>
    <col min="37" max="37" width="13.28515625" style="72" customWidth="1" outlineLevel="1"/>
    <col min="38" max="38" width="13.42578125" style="72" customWidth="1" outlineLevel="1"/>
    <col min="39" max="39" width="13.140625" style="72" customWidth="1" outlineLevel="1"/>
    <col min="40" max="40" width="14.5703125" style="72" customWidth="1" outlineLevel="1"/>
    <col min="41" max="41" width="13.28515625" style="72" customWidth="1" outlineLevel="1"/>
    <col min="42" max="42" width="13.5703125" style="72" customWidth="1" outlineLevel="1"/>
    <col min="43" max="43" width="13.5703125" style="72" customWidth="1"/>
    <col min="44" max="44" width="13.5703125" style="78" customWidth="1" collapsed="1"/>
    <col min="45" max="47" width="10.5703125" style="72" hidden="1" customWidth="1"/>
    <col min="48" max="48" width="10.5703125" style="28" hidden="1" customWidth="1"/>
    <col min="49" max="55" width="6" style="28" customWidth="1"/>
    <col min="56" max="16384" width="11.140625" style="28"/>
  </cols>
  <sheetData>
    <row r="1" spans="1:58" ht="45.4" customHeight="1" thickBot="1">
      <c r="A1" s="155"/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5"/>
      <c r="P1" s="155"/>
      <c r="Q1" s="155"/>
      <c r="R1" s="155"/>
      <c r="S1" s="155"/>
      <c r="T1" s="155"/>
      <c r="U1" s="155"/>
      <c r="V1" s="155"/>
      <c r="W1" s="155"/>
      <c r="X1" s="155"/>
      <c r="Y1" s="155"/>
      <c r="Z1" s="155"/>
      <c r="AA1" s="155"/>
      <c r="AB1" s="155"/>
      <c r="AC1" s="155"/>
      <c r="AD1" s="155"/>
      <c r="AE1" s="155"/>
      <c r="AF1" s="155"/>
      <c r="AG1" s="155"/>
      <c r="AH1" s="155"/>
      <c r="AI1" s="155"/>
      <c r="AJ1" s="155"/>
      <c r="AK1" s="155"/>
      <c r="AL1" s="155"/>
      <c r="AM1" s="155"/>
      <c r="AN1" s="155"/>
      <c r="AO1" s="155"/>
      <c r="AP1" s="155"/>
      <c r="AQ1" s="155"/>
      <c r="AR1" s="155"/>
      <c r="AS1" s="155"/>
      <c r="AT1" s="155"/>
      <c r="AU1" s="155"/>
      <c r="AV1" s="8" t="e">
        <f>HLOOKUP(2,$AW$1:$AZ$2,3,0)</f>
        <v>#N/A</v>
      </c>
      <c r="AW1" s="9"/>
      <c r="AX1" s="9"/>
      <c r="AY1" s="9"/>
    </row>
    <row r="2" spans="1:58" s="68" customFormat="1" ht="18.75" customHeight="1" thickBot="1">
      <c r="A2" s="10" t="s">
        <v>0</v>
      </c>
      <c r="B2" s="1" t="s">
        <v>1</v>
      </c>
      <c r="C2" s="1" t="s">
        <v>209</v>
      </c>
      <c r="D2" s="60" t="s">
        <v>157</v>
      </c>
      <c r="E2" s="60" t="s">
        <v>116</v>
      </c>
      <c r="F2" s="60" t="s">
        <v>117</v>
      </c>
      <c r="G2" s="60" t="s">
        <v>158</v>
      </c>
      <c r="H2" s="60" t="s">
        <v>159</v>
      </c>
      <c r="I2" s="60" t="s">
        <v>160</v>
      </c>
      <c r="J2" s="60" t="s">
        <v>161</v>
      </c>
      <c r="K2" s="60" t="s">
        <v>162</v>
      </c>
      <c r="L2" s="60" t="s">
        <v>163</v>
      </c>
      <c r="M2" s="60" t="s">
        <v>164</v>
      </c>
      <c r="N2" s="60" t="s">
        <v>165</v>
      </c>
      <c r="O2" s="60" t="s">
        <v>166</v>
      </c>
      <c r="P2" s="60" t="s">
        <v>167</v>
      </c>
      <c r="Q2" s="60" t="s">
        <v>168</v>
      </c>
      <c r="R2" s="60" t="s">
        <v>169</v>
      </c>
      <c r="S2" s="60" t="s">
        <v>170</v>
      </c>
      <c r="T2" s="60" t="s">
        <v>171</v>
      </c>
      <c r="U2" s="60" t="s">
        <v>172</v>
      </c>
      <c r="V2" s="60" t="s">
        <v>173</v>
      </c>
      <c r="W2" s="60" t="s">
        <v>174</v>
      </c>
      <c r="X2" s="60" t="s">
        <v>115</v>
      </c>
      <c r="Y2" s="60" t="s">
        <v>175</v>
      </c>
      <c r="Z2" s="60" t="s">
        <v>176</v>
      </c>
      <c r="AA2" s="60" t="s">
        <v>2</v>
      </c>
      <c r="AB2" s="60" t="s">
        <v>3</v>
      </c>
      <c r="AC2" s="60" t="s">
        <v>4</v>
      </c>
      <c r="AD2" s="60" t="s">
        <v>5</v>
      </c>
      <c r="AE2" s="60" t="s">
        <v>6</v>
      </c>
      <c r="AF2" s="60" t="s">
        <v>7</v>
      </c>
      <c r="AG2" s="60" t="s">
        <v>8</v>
      </c>
      <c r="AH2" s="60" t="s">
        <v>9</v>
      </c>
      <c r="AI2" s="60" t="s">
        <v>10</v>
      </c>
      <c r="AJ2" s="60" t="s">
        <v>11</v>
      </c>
      <c r="AK2" s="60" t="s">
        <v>12</v>
      </c>
      <c r="AL2" s="60" t="s">
        <v>13</v>
      </c>
      <c r="AM2" s="60" t="s">
        <v>14</v>
      </c>
      <c r="AN2" s="60" t="s">
        <v>15</v>
      </c>
      <c r="AO2" s="60" t="s">
        <v>16</v>
      </c>
      <c r="AP2" s="60" t="s">
        <v>17</v>
      </c>
      <c r="AQ2" s="60" t="s">
        <v>177</v>
      </c>
      <c r="AR2" s="73" t="s">
        <v>118</v>
      </c>
      <c r="AS2" s="11"/>
      <c r="AT2" s="11"/>
      <c r="AU2" s="11"/>
      <c r="AV2" s="12" t="e">
        <f>AV1&amp;#REF!</f>
        <v>#N/A</v>
      </c>
      <c r="AW2" s="13"/>
      <c r="AX2" s="13"/>
      <c r="AY2" s="13"/>
      <c r="AZ2" s="13"/>
      <c r="BA2" s="67"/>
      <c r="BB2" s="67"/>
      <c r="BC2" s="67"/>
      <c r="BD2" s="67"/>
      <c r="BE2" s="67"/>
      <c r="BF2" s="67"/>
    </row>
    <row r="3" spans="1:58" s="16" customFormat="1" ht="13.5" customHeight="1" thickTop="1">
      <c r="A3" s="156" t="s">
        <v>18</v>
      </c>
      <c r="B3" s="160">
        <v>1</v>
      </c>
      <c r="C3" s="160" t="s">
        <v>210</v>
      </c>
      <c r="D3" s="61"/>
      <c r="E3" s="61" t="s">
        <v>178</v>
      </c>
      <c r="F3" s="61"/>
      <c r="G3" s="61" t="s">
        <v>179</v>
      </c>
      <c r="H3" s="61" t="s">
        <v>179</v>
      </c>
      <c r="I3" s="61" t="s">
        <v>179</v>
      </c>
      <c r="J3" s="61" t="s">
        <v>179</v>
      </c>
      <c r="K3" s="61" t="s">
        <v>179</v>
      </c>
      <c r="L3" s="61" t="s">
        <v>179</v>
      </c>
      <c r="M3" s="61" t="s">
        <v>179</v>
      </c>
      <c r="N3" s="61" t="s">
        <v>179</v>
      </c>
      <c r="O3" s="61" t="s">
        <v>179</v>
      </c>
      <c r="P3" s="61" t="s">
        <v>179</v>
      </c>
      <c r="Q3" s="61" t="s">
        <v>179</v>
      </c>
      <c r="R3" s="61" t="s">
        <v>179</v>
      </c>
      <c r="S3" s="61" t="s">
        <v>179</v>
      </c>
      <c r="T3" s="61" t="s">
        <v>179</v>
      </c>
      <c r="U3" s="61" t="s">
        <v>179</v>
      </c>
      <c r="V3" s="61" t="s">
        <v>179</v>
      </c>
      <c r="W3" s="61" t="s">
        <v>179</v>
      </c>
      <c r="X3" s="61" t="s">
        <v>179</v>
      </c>
      <c r="Y3" s="61" t="s">
        <v>179</v>
      </c>
      <c r="Z3" s="61" t="s">
        <v>179</v>
      </c>
      <c r="AA3" s="61" t="s">
        <v>19</v>
      </c>
      <c r="AB3" s="61" t="s">
        <v>19</v>
      </c>
      <c r="AC3" s="61" t="s">
        <v>19</v>
      </c>
      <c r="AD3" s="61" t="s">
        <v>19</v>
      </c>
      <c r="AE3" s="61" t="s">
        <v>19</v>
      </c>
      <c r="AF3" s="61" t="s">
        <v>19</v>
      </c>
      <c r="AG3" s="61" t="s">
        <v>19</v>
      </c>
      <c r="AH3" s="61" t="s">
        <v>19</v>
      </c>
      <c r="AI3" s="61" t="s">
        <v>19</v>
      </c>
      <c r="AJ3" s="61" t="s">
        <v>19</v>
      </c>
      <c r="AK3" s="61" t="s">
        <v>19</v>
      </c>
      <c r="AL3" s="61" t="s">
        <v>19</v>
      </c>
      <c r="AM3" s="61" t="s">
        <v>19</v>
      </c>
      <c r="AN3" s="61" t="s">
        <v>19</v>
      </c>
      <c r="AO3" s="61" t="s">
        <v>19</v>
      </c>
      <c r="AP3" s="61" t="s">
        <v>19</v>
      </c>
      <c r="AQ3" s="61" t="s">
        <v>19</v>
      </c>
      <c r="AR3" s="74" t="s">
        <v>19</v>
      </c>
      <c r="AS3" s="14"/>
      <c r="AT3" s="14"/>
      <c r="AU3" s="14"/>
      <c r="AV3" s="15"/>
    </row>
    <row r="4" spans="1:58" s="20" customFormat="1" ht="12.6" customHeight="1">
      <c r="A4" s="153"/>
      <c r="B4" s="149"/>
      <c r="C4" s="149"/>
      <c r="D4" s="49"/>
      <c r="E4" s="49" t="s">
        <v>156</v>
      </c>
      <c r="F4" s="49"/>
      <c r="G4" s="49" t="s">
        <v>39</v>
      </c>
      <c r="H4" s="49" t="s">
        <v>39</v>
      </c>
      <c r="I4" s="49" t="s">
        <v>39</v>
      </c>
      <c r="J4" s="49" t="s">
        <v>39</v>
      </c>
      <c r="K4" s="49" t="s">
        <v>39</v>
      </c>
      <c r="L4" s="49" t="s">
        <v>39</v>
      </c>
      <c r="M4" s="49" t="s">
        <v>39</v>
      </c>
      <c r="N4" s="49" t="s">
        <v>39</v>
      </c>
      <c r="O4" s="49" t="s">
        <v>39</v>
      </c>
      <c r="P4" s="49" t="s">
        <v>39</v>
      </c>
      <c r="Q4" s="49" t="s">
        <v>39</v>
      </c>
      <c r="R4" s="49" t="s">
        <v>39</v>
      </c>
      <c r="S4" s="49" t="s">
        <v>39</v>
      </c>
      <c r="T4" s="49" t="s">
        <v>39</v>
      </c>
      <c r="U4" s="49" t="s">
        <v>39</v>
      </c>
      <c r="V4" s="49" t="s">
        <v>39</v>
      </c>
      <c r="W4" s="49" t="s">
        <v>39</v>
      </c>
      <c r="X4" s="49" t="s">
        <v>39</v>
      </c>
      <c r="Y4" s="49" t="s">
        <v>39</v>
      </c>
      <c r="Z4" s="49" t="s">
        <v>39</v>
      </c>
      <c r="AA4" s="49" t="s">
        <v>39</v>
      </c>
      <c r="AB4" s="49" t="s">
        <v>39</v>
      </c>
      <c r="AC4" s="49" t="s">
        <v>39</v>
      </c>
      <c r="AD4" s="49" t="s">
        <v>39</v>
      </c>
      <c r="AE4" s="49" t="s">
        <v>39</v>
      </c>
      <c r="AF4" s="49" t="s">
        <v>39</v>
      </c>
      <c r="AG4" s="49" t="s">
        <v>39</v>
      </c>
      <c r="AH4" s="49" t="s">
        <v>39</v>
      </c>
      <c r="AI4" s="49" t="s">
        <v>39</v>
      </c>
      <c r="AJ4" s="49" t="s">
        <v>39</v>
      </c>
      <c r="AK4" s="49" t="s">
        <v>39</v>
      </c>
      <c r="AL4" s="49" t="s">
        <v>39</v>
      </c>
      <c r="AM4" s="49" t="s">
        <v>39</v>
      </c>
      <c r="AN4" s="49" t="s">
        <v>39</v>
      </c>
      <c r="AO4" s="49" t="s">
        <v>39</v>
      </c>
      <c r="AP4" s="49" t="s">
        <v>39</v>
      </c>
      <c r="AQ4" s="49" t="s">
        <v>39</v>
      </c>
      <c r="AR4" s="75" t="s">
        <v>39</v>
      </c>
      <c r="AS4" s="18" t="str">
        <f>IF(AS3&lt;&gt;"",VLOOKUP(AS3,#REF!,'Khối 6.9'!#REF!,0),"")</f>
        <v/>
      </c>
      <c r="AT4" s="18" t="str">
        <f>IF(AT3&lt;&gt;"",VLOOKUP(AT3,#REF!,'Khối 6.9'!#REF!,0),"")</f>
        <v/>
      </c>
      <c r="AU4" s="19"/>
      <c r="AV4" s="15"/>
      <c r="BD4" s="16"/>
    </row>
    <row r="5" spans="1:58" s="16" customFormat="1" ht="13.5" customHeight="1">
      <c r="A5" s="153"/>
      <c r="B5" s="2">
        <v>2</v>
      </c>
      <c r="C5" s="148" t="s">
        <v>211</v>
      </c>
      <c r="D5" s="48"/>
      <c r="E5" s="48" t="s">
        <v>178</v>
      </c>
      <c r="F5" s="48"/>
      <c r="G5" s="48" t="s">
        <v>30</v>
      </c>
      <c r="H5" s="48" t="s">
        <v>31</v>
      </c>
      <c r="I5" s="48" t="s">
        <v>31</v>
      </c>
      <c r="J5" s="48" t="s">
        <v>30</v>
      </c>
      <c r="K5" s="48" t="s">
        <v>189</v>
      </c>
      <c r="L5" s="48" t="s">
        <v>31</v>
      </c>
      <c r="M5" s="48" t="s">
        <v>33</v>
      </c>
      <c r="N5" s="48" t="s">
        <v>25</v>
      </c>
      <c r="O5" s="48" t="s">
        <v>110</v>
      </c>
      <c r="P5" s="48" t="s">
        <v>189</v>
      </c>
      <c r="Q5" s="48" t="s">
        <v>53</v>
      </c>
      <c r="R5" s="48" t="s">
        <v>182</v>
      </c>
      <c r="S5" s="48" t="s">
        <v>182</v>
      </c>
      <c r="T5" s="48" t="s">
        <v>183</v>
      </c>
      <c r="U5" s="48" t="s">
        <v>25</v>
      </c>
      <c r="V5" s="48" t="s">
        <v>30</v>
      </c>
      <c r="W5" s="48" t="s">
        <v>189</v>
      </c>
      <c r="X5" s="48" t="s">
        <v>189</v>
      </c>
      <c r="Y5" s="48" t="s">
        <v>25</v>
      </c>
      <c r="Z5" s="48" t="s">
        <v>30</v>
      </c>
      <c r="AA5" s="48" t="s">
        <v>25</v>
      </c>
      <c r="AB5" s="48" t="s">
        <v>25</v>
      </c>
      <c r="AC5" s="48" t="s">
        <v>30</v>
      </c>
      <c r="AD5" s="48" t="s">
        <v>25</v>
      </c>
      <c r="AE5" s="48" t="s">
        <v>30</v>
      </c>
      <c r="AF5" s="48" t="s">
        <v>25</v>
      </c>
      <c r="AG5" s="48" t="s">
        <v>30</v>
      </c>
      <c r="AH5" s="48" t="s">
        <v>30</v>
      </c>
      <c r="AI5" s="48" t="s">
        <v>27</v>
      </c>
      <c r="AJ5" s="48" t="s">
        <v>27</v>
      </c>
      <c r="AK5" s="48" t="s">
        <v>29</v>
      </c>
      <c r="AL5" s="48" t="s">
        <v>30</v>
      </c>
      <c r="AM5" s="48" t="s">
        <v>25</v>
      </c>
      <c r="AN5" s="48" t="s">
        <v>53</v>
      </c>
      <c r="AO5" s="48" t="s">
        <v>30</v>
      </c>
      <c r="AP5" s="48" t="s">
        <v>25</v>
      </c>
      <c r="AQ5" s="48" t="s">
        <v>26</v>
      </c>
      <c r="AR5" s="76" t="s">
        <v>32</v>
      </c>
      <c r="AS5" s="21"/>
      <c r="AT5" s="21"/>
      <c r="AU5" s="21"/>
      <c r="AV5" s="15"/>
    </row>
    <row r="6" spans="1:58" s="20" customFormat="1" ht="12.6" customHeight="1">
      <c r="A6" s="153"/>
      <c r="B6" s="17"/>
      <c r="C6" s="149"/>
      <c r="D6" s="49"/>
      <c r="E6" s="49" t="s">
        <v>156</v>
      </c>
      <c r="F6" s="49"/>
      <c r="G6" s="49" t="s">
        <v>134</v>
      </c>
      <c r="H6" s="49" t="s">
        <v>95</v>
      </c>
      <c r="I6" s="49" t="s">
        <v>147</v>
      </c>
      <c r="J6" s="49" t="s">
        <v>111</v>
      </c>
      <c r="K6" s="49" t="s">
        <v>62</v>
      </c>
      <c r="L6" s="49" t="s">
        <v>122</v>
      </c>
      <c r="M6" s="49" t="s">
        <v>84</v>
      </c>
      <c r="N6" s="49" t="s">
        <v>78</v>
      </c>
      <c r="O6" s="49" t="s">
        <v>135</v>
      </c>
      <c r="P6" s="49" t="s">
        <v>87</v>
      </c>
      <c r="Q6" s="49" t="s">
        <v>191</v>
      </c>
      <c r="R6" s="49" t="s">
        <v>149</v>
      </c>
      <c r="S6" s="49" t="s">
        <v>113</v>
      </c>
      <c r="T6" s="49" t="s">
        <v>140</v>
      </c>
      <c r="U6" s="49" t="s">
        <v>77</v>
      </c>
      <c r="V6" s="49" t="s">
        <v>154</v>
      </c>
      <c r="W6" s="49" t="s">
        <v>75</v>
      </c>
      <c r="X6" s="49" t="s">
        <v>143</v>
      </c>
      <c r="Y6" s="49" t="s">
        <v>150</v>
      </c>
      <c r="Z6" s="49" t="s">
        <v>47</v>
      </c>
      <c r="AA6" s="49" t="s">
        <v>114</v>
      </c>
      <c r="AB6" s="49" t="s">
        <v>124</v>
      </c>
      <c r="AC6" s="49" t="s">
        <v>121</v>
      </c>
      <c r="AD6" s="49" t="s">
        <v>133</v>
      </c>
      <c r="AE6" s="49" t="s">
        <v>89</v>
      </c>
      <c r="AF6" s="49" t="s">
        <v>82</v>
      </c>
      <c r="AG6" s="49" t="s">
        <v>61</v>
      </c>
      <c r="AH6" s="49" t="s">
        <v>138</v>
      </c>
      <c r="AI6" s="49" t="s">
        <v>187</v>
      </c>
      <c r="AJ6" s="49" t="s">
        <v>129</v>
      </c>
      <c r="AK6" s="49" t="s">
        <v>145</v>
      </c>
      <c r="AL6" s="49" t="s">
        <v>94</v>
      </c>
      <c r="AM6" s="49" t="s">
        <v>88</v>
      </c>
      <c r="AN6" s="49" t="s">
        <v>67</v>
      </c>
      <c r="AO6" s="49" t="s">
        <v>127</v>
      </c>
      <c r="AP6" s="49" t="s">
        <v>152</v>
      </c>
      <c r="AQ6" s="49" t="s">
        <v>188</v>
      </c>
      <c r="AR6" s="75" t="s">
        <v>49</v>
      </c>
      <c r="AS6" s="18" t="str">
        <f>IF(AS5&lt;&gt;"",VLOOKUP(AS5,#REF!,'Khối 6.9'!#REF!,0),"")</f>
        <v/>
      </c>
      <c r="AT6" s="18" t="str">
        <f>IF(AT5&lt;&gt;"",VLOOKUP(AT5,#REF!,'Khối 6.9'!#REF!,0),"")</f>
        <v/>
      </c>
      <c r="AU6" s="19"/>
      <c r="AV6" s="15"/>
      <c r="BD6" s="16"/>
    </row>
    <row r="7" spans="1:58" s="16" customFormat="1" ht="13.5" customHeight="1">
      <c r="A7" s="153"/>
      <c r="B7" s="2">
        <v>3</v>
      </c>
      <c r="C7" s="148" t="s">
        <v>212</v>
      </c>
      <c r="D7" s="48"/>
      <c r="E7" s="48"/>
      <c r="F7" s="48"/>
      <c r="G7" s="48" t="s">
        <v>30</v>
      </c>
      <c r="H7" s="48" t="s">
        <v>25</v>
      </c>
      <c r="I7" s="48" t="s">
        <v>25</v>
      </c>
      <c r="J7" s="48" t="s">
        <v>30</v>
      </c>
      <c r="K7" s="48" t="s">
        <v>182</v>
      </c>
      <c r="L7" s="48" t="s">
        <v>25</v>
      </c>
      <c r="M7" s="48" t="s">
        <v>189</v>
      </c>
      <c r="N7" s="48" t="s">
        <v>31</v>
      </c>
      <c r="O7" s="48" t="s">
        <v>25</v>
      </c>
      <c r="P7" s="48" t="s">
        <v>182</v>
      </c>
      <c r="Q7" s="48" t="s">
        <v>33</v>
      </c>
      <c r="R7" s="48" t="s">
        <v>30</v>
      </c>
      <c r="S7" s="48" t="s">
        <v>30</v>
      </c>
      <c r="T7" s="48" t="s">
        <v>181</v>
      </c>
      <c r="U7" s="48" t="s">
        <v>182</v>
      </c>
      <c r="V7" s="48" t="s">
        <v>30</v>
      </c>
      <c r="W7" s="48" t="s">
        <v>181</v>
      </c>
      <c r="X7" s="48" t="s">
        <v>184</v>
      </c>
      <c r="Y7" s="48" t="s">
        <v>25</v>
      </c>
      <c r="Z7" s="48" t="s">
        <v>30</v>
      </c>
      <c r="AA7" s="48" t="s">
        <v>40</v>
      </c>
      <c r="AB7" s="48" t="s">
        <v>29</v>
      </c>
      <c r="AC7" s="48" t="s">
        <v>25</v>
      </c>
      <c r="AD7" s="48" t="s">
        <v>26</v>
      </c>
      <c r="AE7" s="48" t="s">
        <v>30</v>
      </c>
      <c r="AF7" s="48" t="s">
        <v>25</v>
      </c>
      <c r="AG7" s="48" t="s">
        <v>30</v>
      </c>
      <c r="AH7" s="48" t="s">
        <v>40</v>
      </c>
      <c r="AI7" s="48" t="s">
        <v>25</v>
      </c>
      <c r="AJ7" s="48" t="s">
        <v>30</v>
      </c>
      <c r="AK7" s="48" t="s">
        <v>32</v>
      </c>
      <c r="AL7" s="48" t="s">
        <v>30</v>
      </c>
      <c r="AM7" s="48" t="s">
        <v>25</v>
      </c>
      <c r="AN7" s="48" t="s">
        <v>30</v>
      </c>
      <c r="AO7" s="48" t="s">
        <v>32</v>
      </c>
      <c r="AP7" s="48" t="s">
        <v>26</v>
      </c>
      <c r="AQ7" s="48" t="s">
        <v>27</v>
      </c>
      <c r="AR7" s="76" t="s">
        <v>30</v>
      </c>
      <c r="AS7" s="21"/>
      <c r="AT7" s="21"/>
      <c r="AU7" s="21"/>
      <c r="AV7" s="15"/>
    </row>
    <row r="8" spans="1:58" s="20" customFormat="1" ht="12.6" customHeight="1">
      <c r="A8" s="153"/>
      <c r="B8" s="17"/>
      <c r="C8" s="149"/>
      <c r="D8" s="49"/>
      <c r="E8" s="49"/>
      <c r="F8" s="49"/>
      <c r="G8" s="49" t="s">
        <v>134</v>
      </c>
      <c r="H8" s="49" t="s">
        <v>86</v>
      </c>
      <c r="I8" s="49" t="s">
        <v>152</v>
      </c>
      <c r="J8" s="49" t="s">
        <v>111</v>
      </c>
      <c r="K8" s="49" t="s">
        <v>113</v>
      </c>
      <c r="L8" s="49" t="s">
        <v>135</v>
      </c>
      <c r="M8" s="49" t="s">
        <v>143</v>
      </c>
      <c r="N8" s="49" t="s">
        <v>122</v>
      </c>
      <c r="O8" s="49" t="s">
        <v>77</v>
      </c>
      <c r="P8" s="49" t="s">
        <v>149</v>
      </c>
      <c r="Q8" s="49" t="s">
        <v>215</v>
      </c>
      <c r="R8" s="49" t="s">
        <v>84</v>
      </c>
      <c r="S8" s="49" t="s">
        <v>48</v>
      </c>
      <c r="T8" s="49" t="s">
        <v>130</v>
      </c>
      <c r="U8" s="49" t="s">
        <v>186</v>
      </c>
      <c r="V8" s="49" t="s">
        <v>154</v>
      </c>
      <c r="W8" s="49" t="s">
        <v>140</v>
      </c>
      <c r="X8" s="49" t="s">
        <v>131</v>
      </c>
      <c r="Y8" s="49" t="s">
        <v>150</v>
      </c>
      <c r="Z8" s="49" t="s">
        <v>47</v>
      </c>
      <c r="AA8" s="49" t="s">
        <v>41</v>
      </c>
      <c r="AB8" s="49" t="s">
        <v>145</v>
      </c>
      <c r="AC8" s="49" t="s">
        <v>126</v>
      </c>
      <c r="AD8" s="49" t="s">
        <v>188</v>
      </c>
      <c r="AE8" s="49" t="s">
        <v>89</v>
      </c>
      <c r="AF8" s="49" t="s">
        <v>82</v>
      </c>
      <c r="AG8" s="49" t="s">
        <v>61</v>
      </c>
      <c r="AH8" s="49" t="s">
        <v>62</v>
      </c>
      <c r="AI8" s="49" t="s">
        <v>63</v>
      </c>
      <c r="AJ8" s="49" t="s">
        <v>136</v>
      </c>
      <c r="AK8" s="49" t="s">
        <v>49</v>
      </c>
      <c r="AL8" s="49" t="s">
        <v>94</v>
      </c>
      <c r="AM8" s="49" t="s">
        <v>88</v>
      </c>
      <c r="AN8" s="49" t="s">
        <v>121</v>
      </c>
      <c r="AO8" s="49" t="s">
        <v>216</v>
      </c>
      <c r="AP8" s="49" t="s">
        <v>45</v>
      </c>
      <c r="AQ8" s="49" t="s">
        <v>187</v>
      </c>
      <c r="AR8" s="75" t="s">
        <v>138</v>
      </c>
      <c r="AS8" s="18" t="str">
        <f>IF(AS7&lt;&gt;"",VLOOKUP(AS7,#REF!,'Khối 6.9'!#REF!,0),"")</f>
        <v/>
      </c>
      <c r="AT8" s="18" t="str">
        <f>IF(AT7&lt;&gt;"",VLOOKUP(AT7,#REF!,'Khối 6.9'!#REF!,0),"")</f>
        <v/>
      </c>
      <c r="AU8" s="19"/>
      <c r="AV8" s="15"/>
      <c r="BD8" s="16"/>
    </row>
    <row r="9" spans="1:58" s="16" customFormat="1" ht="13.5" customHeight="1">
      <c r="A9" s="153"/>
      <c r="B9" s="2">
        <v>4</v>
      </c>
      <c r="C9" s="148" t="s">
        <v>213</v>
      </c>
      <c r="D9" s="48"/>
      <c r="E9" s="48"/>
      <c r="F9" s="48"/>
      <c r="G9" s="48" t="s">
        <v>25</v>
      </c>
      <c r="H9" s="48" t="s">
        <v>180</v>
      </c>
      <c r="I9" s="48" t="s">
        <v>33</v>
      </c>
      <c r="J9" s="48" t="s">
        <v>189</v>
      </c>
      <c r="K9" s="48" t="s">
        <v>30</v>
      </c>
      <c r="L9" s="48" t="s">
        <v>53</v>
      </c>
      <c r="M9" s="48" t="s">
        <v>30</v>
      </c>
      <c r="N9" s="48" t="s">
        <v>31</v>
      </c>
      <c r="O9" s="48" t="s">
        <v>190</v>
      </c>
      <c r="P9" s="48" t="s">
        <v>25</v>
      </c>
      <c r="Q9" s="48" t="s">
        <v>189</v>
      </c>
      <c r="R9" s="48" t="s">
        <v>31</v>
      </c>
      <c r="S9" s="48" t="s">
        <v>30</v>
      </c>
      <c r="T9" s="48" t="s">
        <v>30</v>
      </c>
      <c r="U9" s="48" t="s">
        <v>31</v>
      </c>
      <c r="V9" s="48" t="s">
        <v>31</v>
      </c>
      <c r="W9" s="61" t="s">
        <v>182</v>
      </c>
      <c r="X9" s="48" t="s">
        <v>182</v>
      </c>
      <c r="Y9" s="48" t="s">
        <v>34</v>
      </c>
      <c r="Z9" s="48" t="s">
        <v>189</v>
      </c>
      <c r="AA9" s="48" t="s">
        <v>30</v>
      </c>
      <c r="AB9" s="48" t="s">
        <v>30</v>
      </c>
      <c r="AC9" s="48" t="s">
        <v>32</v>
      </c>
      <c r="AD9" s="48" t="s">
        <v>31</v>
      </c>
      <c r="AE9" s="48" t="s">
        <v>29</v>
      </c>
      <c r="AF9" s="48" t="s">
        <v>26</v>
      </c>
      <c r="AG9" s="48" t="s">
        <v>25</v>
      </c>
      <c r="AH9" s="48" t="s">
        <v>32</v>
      </c>
      <c r="AI9" s="48" t="s">
        <v>31</v>
      </c>
      <c r="AJ9" s="48" t="s">
        <v>30</v>
      </c>
      <c r="AK9" s="48" t="s">
        <v>27</v>
      </c>
      <c r="AL9" s="48" t="s">
        <v>26</v>
      </c>
      <c r="AM9" s="48" t="s">
        <v>53</v>
      </c>
      <c r="AN9" s="48" t="s">
        <v>25</v>
      </c>
      <c r="AO9" s="48" t="s">
        <v>26</v>
      </c>
      <c r="AP9" s="48" t="s">
        <v>30</v>
      </c>
      <c r="AQ9" s="48" t="s">
        <v>40</v>
      </c>
      <c r="AR9" s="76" t="s">
        <v>27</v>
      </c>
      <c r="AS9" s="21"/>
      <c r="AT9" s="21"/>
      <c r="AU9" s="21"/>
      <c r="AV9" s="15"/>
    </row>
    <row r="10" spans="1:58" s="20" customFormat="1" ht="12.6" customHeight="1">
      <c r="A10" s="153"/>
      <c r="B10" s="17"/>
      <c r="C10" s="149"/>
      <c r="D10" s="49"/>
      <c r="E10" s="49"/>
      <c r="F10" s="49"/>
      <c r="G10" s="49" t="s">
        <v>192</v>
      </c>
      <c r="H10" s="49" t="s">
        <v>128</v>
      </c>
      <c r="I10" s="49" t="s">
        <v>215</v>
      </c>
      <c r="J10" s="49" t="s">
        <v>87</v>
      </c>
      <c r="K10" s="49" t="s">
        <v>61</v>
      </c>
      <c r="L10" s="49" t="s">
        <v>191</v>
      </c>
      <c r="M10" s="49" t="s">
        <v>131</v>
      </c>
      <c r="N10" s="49" t="s">
        <v>122</v>
      </c>
      <c r="O10" s="49" t="s">
        <v>86</v>
      </c>
      <c r="P10" s="49" t="s">
        <v>83</v>
      </c>
      <c r="Q10" s="49" t="s">
        <v>75</v>
      </c>
      <c r="R10" s="49" t="s">
        <v>55</v>
      </c>
      <c r="S10" s="49" t="s">
        <v>48</v>
      </c>
      <c r="T10" s="49" t="s">
        <v>84</v>
      </c>
      <c r="U10" s="49" t="s">
        <v>69</v>
      </c>
      <c r="V10" s="49" t="s">
        <v>95</v>
      </c>
      <c r="W10" s="49" t="s">
        <v>149</v>
      </c>
      <c r="X10" s="49" t="s">
        <v>186</v>
      </c>
      <c r="Y10" s="49" t="s">
        <v>90</v>
      </c>
      <c r="Z10" s="49" t="s">
        <v>143</v>
      </c>
      <c r="AA10" s="49" t="s">
        <v>94</v>
      </c>
      <c r="AB10" s="49" t="s">
        <v>111</v>
      </c>
      <c r="AC10" s="49" t="s">
        <v>216</v>
      </c>
      <c r="AD10" s="49" t="s">
        <v>43</v>
      </c>
      <c r="AE10" s="49" t="s">
        <v>113</v>
      </c>
      <c r="AF10" s="49" t="s">
        <v>45</v>
      </c>
      <c r="AG10" s="49" t="s">
        <v>150</v>
      </c>
      <c r="AH10" s="49" t="s">
        <v>49</v>
      </c>
      <c r="AI10" s="49" t="s">
        <v>92</v>
      </c>
      <c r="AJ10" s="49" t="s">
        <v>136</v>
      </c>
      <c r="AK10" s="49" t="s">
        <v>187</v>
      </c>
      <c r="AL10" s="49" t="s">
        <v>93</v>
      </c>
      <c r="AM10" s="49" t="s">
        <v>67</v>
      </c>
      <c r="AN10" s="49" t="s">
        <v>133</v>
      </c>
      <c r="AO10" s="49" t="s">
        <v>146</v>
      </c>
      <c r="AP10" s="49" t="s">
        <v>58</v>
      </c>
      <c r="AQ10" s="49" t="s">
        <v>41</v>
      </c>
      <c r="AR10" s="75" t="s">
        <v>129</v>
      </c>
      <c r="AS10" s="18" t="str">
        <f>IF(AS9&lt;&gt;"",VLOOKUP(AS9,#REF!,'Khối 6.9'!#REF!,0),"")</f>
        <v/>
      </c>
      <c r="AT10" s="18" t="str">
        <f>IF(AT9&lt;&gt;"",VLOOKUP(AT9,#REF!,'Khối 6.9'!#REF!,0),"")</f>
        <v/>
      </c>
      <c r="AU10" s="19"/>
      <c r="AV10" s="22"/>
      <c r="BD10" s="16"/>
    </row>
    <row r="11" spans="1:58" s="16" customFormat="1" ht="13.5" customHeight="1">
      <c r="A11" s="153"/>
      <c r="B11" s="2">
        <v>5</v>
      </c>
      <c r="C11" s="148" t="s">
        <v>214</v>
      </c>
      <c r="D11" s="48"/>
      <c r="E11" s="48"/>
      <c r="F11" s="48"/>
      <c r="G11" s="48" t="s">
        <v>25</v>
      </c>
      <c r="H11" s="48" t="s">
        <v>189</v>
      </c>
      <c r="I11" s="48" t="s">
        <v>53</v>
      </c>
      <c r="J11" s="48" t="s">
        <v>184</v>
      </c>
      <c r="K11" s="48" t="s">
        <v>25</v>
      </c>
      <c r="L11" s="48" t="s">
        <v>183</v>
      </c>
      <c r="M11" s="48" t="s">
        <v>182</v>
      </c>
      <c r="N11" s="48" t="s">
        <v>110</v>
      </c>
      <c r="O11" s="61" t="s">
        <v>182</v>
      </c>
      <c r="P11" s="48" t="s">
        <v>25</v>
      </c>
      <c r="Q11" s="48" t="s">
        <v>183</v>
      </c>
      <c r="R11" s="48" t="s">
        <v>31</v>
      </c>
      <c r="S11" s="48" t="s">
        <v>25</v>
      </c>
      <c r="T11" s="48" t="s">
        <v>30</v>
      </c>
      <c r="U11" s="48" t="s">
        <v>189</v>
      </c>
      <c r="V11" s="48" t="s">
        <v>31</v>
      </c>
      <c r="W11" s="48" t="s">
        <v>25</v>
      </c>
      <c r="X11" s="48" t="s">
        <v>183</v>
      </c>
      <c r="Y11" s="48" t="s">
        <v>182</v>
      </c>
      <c r="Z11" s="48" t="s">
        <v>34</v>
      </c>
      <c r="AA11" s="48" t="s">
        <v>30</v>
      </c>
      <c r="AB11" s="48" t="s">
        <v>26</v>
      </c>
      <c r="AC11" s="48" t="s">
        <v>27</v>
      </c>
      <c r="AD11" s="48" t="s">
        <v>31</v>
      </c>
      <c r="AE11" s="48" t="s">
        <v>27</v>
      </c>
      <c r="AF11" s="48" t="s">
        <v>29</v>
      </c>
      <c r="AG11" s="48" t="s">
        <v>25</v>
      </c>
      <c r="AH11" s="48" t="s">
        <v>26</v>
      </c>
      <c r="AI11" s="48" t="s">
        <v>31</v>
      </c>
      <c r="AJ11" s="48" t="s">
        <v>26</v>
      </c>
      <c r="AK11" s="48" t="s">
        <v>30</v>
      </c>
      <c r="AL11" s="48" t="s">
        <v>53</v>
      </c>
      <c r="AM11" s="48" t="s">
        <v>30</v>
      </c>
      <c r="AN11" s="48" t="s">
        <v>40</v>
      </c>
      <c r="AO11" s="48" t="s">
        <v>40</v>
      </c>
      <c r="AP11" s="48" t="s">
        <v>30</v>
      </c>
      <c r="AQ11" s="48" t="s">
        <v>32</v>
      </c>
      <c r="AR11" s="76" t="s">
        <v>33</v>
      </c>
      <c r="AS11" s="21"/>
      <c r="AT11" s="21"/>
      <c r="AU11" s="21"/>
      <c r="AV11" s="15"/>
    </row>
    <row r="12" spans="1:58" s="20" customFormat="1" ht="12.6" customHeight="1" thickBot="1">
      <c r="A12" s="153"/>
      <c r="B12" s="114"/>
      <c r="C12" s="150"/>
      <c r="D12" s="62"/>
      <c r="E12" s="62"/>
      <c r="F12" s="62"/>
      <c r="G12" s="62" t="s">
        <v>192</v>
      </c>
      <c r="H12" s="62" t="s">
        <v>87</v>
      </c>
      <c r="I12" s="62" t="s">
        <v>191</v>
      </c>
      <c r="J12" s="62" t="s">
        <v>48</v>
      </c>
      <c r="K12" s="62" t="s">
        <v>135</v>
      </c>
      <c r="L12" s="62" t="s">
        <v>146</v>
      </c>
      <c r="M12" s="62" t="s">
        <v>149</v>
      </c>
      <c r="N12" s="62" t="s">
        <v>88</v>
      </c>
      <c r="O12" s="62" t="s">
        <v>186</v>
      </c>
      <c r="P12" s="62" t="s">
        <v>83</v>
      </c>
      <c r="Q12" s="62" t="s">
        <v>45</v>
      </c>
      <c r="R12" s="62" t="s">
        <v>55</v>
      </c>
      <c r="S12" s="62" t="s">
        <v>78</v>
      </c>
      <c r="T12" s="62" t="s">
        <v>84</v>
      </c>
      <c r="U12" s="62" t="s">
        <v>143</v>
      </c>
      <c r="V12" s="62" t="s">
        <v>95</v>
      </c>
      <c r="W12" s="62" t="s">
        <v>152</v>
      </c>
      <c r="X12" s="62" t="s">
        <v>140</v>
      </c>
      <c r="Y12" s="62" t="s">
        <v>113</v>
      </c>
      <c r="Z12" s="62" t="s">
        <v>90</v>
      </c>
      <c r="AA12" s="62" t="s">
        <v>94</v>
      </c>
      <c r="AB12" s="62" t="s">
        <v>144</v>
      </c>
      <c r="AC12" s="62" t="s">
        <v>129</v>
      </c>
      <c r="AD12" s="62" t="s">
        <v>43</v>
      </c>
      <c r="AE12" s="62" t="s">
        <v>187</v>
      </c>
      <c r="AF12" s="62" t="s">
        <v>145</v>
      </c>
      <c r="AG12" s="62" t="s">
        <v>150</v>
      </c>
      <c r="AH12" s="62" t="s">
        <v>188</v>
      </c>
      <c r="AI12" s="62" t="s">
        <v>92</v>
      </c>
      <c r="AJ12" s="62" t="s">
        <v>93</v>
      </c>
      <c r="AK12" s="62" t="s">
        <v>134</v>
      </c>
      <c r="AL12" s="62" t="s">
        <v>67</v>
      </c>
      <c r="AM12" s="62" t="s">
        <v>111</v>
      </c>
      <c r="AN12" s="62" t="s">
        <v>75</v>
      </c>
      <c r="AO12" s="62" t="s">
        <v>41</v>
      </c>
      <c r="AP12" s="62" t="s">
        <v>58</v>
      </c>
      <c r="AQ12" s="62" t="s">
        <v>216</v>
      </c>
      <c r="AR12" s="80" t="s">
        <v>91</v>
      </c>
      <c r="AS12" s="81" t="str">
        <f>IF(AS11&lt;&gt;"",VLOOKUP(AS11,#REF!,'Khối 6.9'!#REF!,0),"")</f>
        <v/>
      </c>
      <c r="AT12" s="81" t="str">
        <f>IF(AT11&lt;&gt;"",VLOOKUP(AT11,#REF!,'Khối 6.9'!#REF!,0),"")</f>
        <v/>
      </c>
      <c r="AU12" s="82"/>
      <c r="AV12" s="22"/>
      <c r="BD12" s="16"/>
    </row>
    <row r="13" spans="1:58" s="16" customFormat="1" ht="13.5" customHeight="1">
      <c r="A13" s="152" t="s">
        <v>20</v>
      </c>
      <c r="B13" s="151">
        <v>1</v>
      </c>
      <c r="C13" s="151" t="s">
        <v>210</v>
      </c>
      <c r="D13" s="63" t="s">
        <v>36</v>
      </c>
      <c r="E13" s="63"/>
      <c r="F13" s="63" t="s">
        <v>36</v>
      </c>
      <c r="G13" s="48" t="s">
        <v>189</v>
      </c>
      <c r="H13" s="63" t="s">
        <v>184</v>
      </c>
      <c r="I13" s="61" t="s">
        <v>190</v>
      </c>
      <c r="J13" s="61" t="s">
        <v>183</v>
      </c>
      <c r="K13" s="61" t="s">
        <v>53</v>
      </c>
      <c r="L13" s="61" t="s">
        <v>30</v>
      </c>
      <c r="M13" s="61" t="s">
        <v>182</v>
      </c>
      <c r="N13" s="61" t="s">
        <v>25</v>
      </c>
      <c r="O13" s="61" t="s">
        <v>182</v>
      </c>
      <c r="P13" s="61" t="s">
        <v>181</v>
      </c>
      <c r="Q13" s="61" t="s">
        <v>190</v>
      </c>
      <c r="R13" s="61" t="s">
        <v>30</v>
      </c>
      <c r="S13" s="61" t="s">
        <v>33</v>
      </c>
      <c r="T13" s="61" t="s">
        <v>25</v>
      </c>
      <c r="U13" s="61" t="s">
        <v>31</v>
      </c>
      <c r="V13" s="61" t="s">
        <v>181</v>
      </c>
      <c r="W13" s="61" t="s">
        <v>30</v>
      </c>
      <c r="X13" s="61" t="s">
        <v>30</v>
      </c>
      <c r="Y13" s="61" t="s">
        <v>182</v>
      </c>
      <c r="Z13" s="61" t="s">
        <v>30</v>
      </c>
      <c r="AA13" s="61" t="s">
        <v>32</v>
      </c>
      <c r="AB13" s="61" t="s">
        <v>30</v>
      </c>
      <c r="AC13" s="61" t="s">
        <v>30</v>
      </c>
      <c r="AD13" s="61" t="s">
        <v>34</v>
      </c>
      <c r="AE13" s="61" t="s">
        <v>31</v>
      </c>
      <c r="AF13" s="61" t="s">
        <v>27</v>
      </c>
      <c r="AG13" s="61" t="s">
        <v>40</v>
      </c>
      <c r="AH13" s="61" t="s">
        <v>30</v>
      </c>
      <c r="AI13" s="61" t="s">
        <v>53</v>
      </c>
      <c r="AJ13" s="61" t="s">
        <v>53</v>
      </c>
      <c r="AK13" s="61" t="s">
        <v>30</v>
      </c>
      <c r="AL13" s="61" t="s">
        <v>29</v>
      </c>
      <c r="AM13" s="61" t="s">
        <v>26</v>
      </c>
      <c r="AN13" s="61" t="s">
        <v>25</v>
      </c>
      <c r="AO13" s="61" t="s">
        <v>198</v>
      </c>
      <c r="AP13" s="61" t="s">
        <v>40</v>
      </c>
      <c r="AQ13" s="83" t="s">
        <v>33</v>
      </c>
      <c r="AR13" s="92" t="s">
        <v>31</v>
      </c>
      <c r="AS13" s="88"/>
      <c r="AT13" s="79"/>
      <c r="AU13" s="79"/>
      <c r="AV13" s="15"/>
    </row>
    <row r="14" spans="1:58" ht="12.6" customHeight="1">
      <c r="A14" s="153"/>
      <c r="B14" s="149"/>
      <c r="C14" s="149"/>
      <c r="D14" s="49" t="s">
        <v>148</v>
      </c>
      <c r="E14" s="49"/>
      <c r="F14" s="49" t="s">
        <v>68</v>
      </c>
      <c r="G14" s="49" t="s">
        <v>75</v>
      </c>
      <c r="H14" s="49" t="s">
        <v>137</v>
      </c>
      <c r="I14" s="49" t="s">
        <v>193</v>
      </c>
      <c r="J14" s="49" t="s">
        <v>93</v>
      </c>
      <c r="K14" s="69" t="s">
        <v>191</v>
      </c>
      <c r="L14" s="49" t="s">
        <v>199</v>
      </c>
      <c r="M14" s="49" t="s">
        <v>149</v>
      </c>
      <c r="N14" s="49" t="s">
        <v>78</v>
      </c>
      <c r="O14" s="49" t="s">
        <v>186</v>
      </c>
      <c r="P14" s="49" t="s">
        <v>130</v>
      </c>
      <c r="Q14" s="49" t="s">
        <v>240</v>
      </c>
      <c r="R14" s="49" t="s">
        <v>84</v>
      </c>
      <c r="S14" s="49" t="s">
        <v>215</v>
      </c>
      <c r="T14" s="49" t="s">
        <v>153</v>
      </c>
      <c r="U14" s="49" t="s">
        <v>69</v>
      </c>
      <c r="V14" s="49" t="s">
        <v>71</v>
      </c>
      <c r="W14" s="49" t="s">
        <v>94</v>
      </c>
      <c r="X14" s="49" t="s">
        <v>136</v>
      </c>
      <c r="Y14" s="49" t="s">
        <v>113</v>
      </c>
      <c r="Z14" s="49" t="s">
        <v>47</v>
      </c>
      <c r="AA14" s="49" t="s">
        <v>65</v>
      </c>
      <c r="AB14" s="49" t="s">
        <v>111</v>
      </c>
      <c r="AC14" s="49" t="s">
        <v>121</v>
      </c>
      <c r="AD14" s="49" t="s">
        <v>197</v>
      </c>
      <c r="AE14" s="49" t="s">
        <v>92</v>
      </c>
      <c r="AF14" s="49" t="s">
        <v>129</v>
      </c>
      <c r="AG14" s="49" t="s">
        <v>196</v>
      </c>
      <c r="AH14" s="49" t="s">
        <v>138</v>
      </c>
      <c r="AI14" s="49" t="s">
        <v>64</v>
      </c>
      <c r="AJ14" s="49" t="s">
        <v>57</v>
      </c>
      <c r="AK14" s="49" t="s">
        <v>134</v>
      </c>
      <c r="AL14" s="49" t="s">
        <v>52</v>
      </c>
      <c r="AM14" s="49" t="s">
        <v>50</v>
      </c>
      <c r="AN14" s="49" t="s">
        <v>133</v>
      </c>
      <c r="AO14" s="49" t="s">
        <v>59</v>
      </c>
      <c r="AP14" s="49" t="s">
        <v>62</v>
      </c>
      <c r="AQ14" s="84" t="s">
        <v>46</v>
      </c>
      <c r="AR14" s="93" t="s">
        <v>120</v>
      </c>
      <c r="AS14" s="25" t="str">
        <f>IF(AS13&lt;&gt;"",VLOOKUP(AS13,#REF!,'Khối 6.9'!#REF!,0),"")</f>
        <v/>
      </c>
      <c r="AT14" s="26" t="str">
        <f>IF(AT13&lt;&gt;"",VLOOKUP(AT13,#REF!,'Khối 6.9'!#REF!,0),"")</f>
        <v/>
      </c>
      <c r="AU14" s="27"/>
      <c r="AV14" s="15"/>
      <c r="BD14" s="16"/>
    </row>
    <row r="15" spans="1:58" s="16" customFormat="1" ht="13.5" customHeight="1">
      <c r="A15" s="153"/>
      <c r="B15" s="2">
        <v>2</v>
      </c>
      <c r="C15" s="148" t="s">
        <v>211</v>
      </c>
      <c r="D15" s="48" t="s">
        <v>36</v>
      </c>
      <c r="E15" s="48"/>
      <c r="F15" s="48" t="s">
        <v>36</v>
      </c>
      <c r="G15" s="48" t="s">
        <v>182</v>
      </c>
      <c r="H15" s="48" t="s">
        <v>181</v>
      </c>
      <c r="I15" s="48" t="s">
        <v>182</v>
      </c>
      <c r="J15" s="48" t="s">
        <v>190</v>
      </c>
      <c r="K15" s="48" t="s">
        <v>189</v>
      </c>
      <c r="L15" s="48" t="s">
        <v>30</v>
      </c>
      <c r="M15" s="48" t="s">
        <v>190</v>
      </c>
      <c r="N15" s="48" t="s">
        <v>184</v>
      </c>
      <c r="O15" s="48" t="s">
        <v>53</v>
      </c>
      <c r="P15" s="48" t="s">
        <v>183</v>
      </c>
      <c r="Q15" s="48" t="s">
        <v>53</v>
      </c>
      <c r="R15" s="48" t="s">
        <v>30</v>
      </c>
      <c r="S15" s="48" t="s">
        <v>189</v>
      </c>
      <c r="T15" s="61" t="s">
        <v>25</v>
      </c>
      <c r="U15" s="61" t="s">
        <v>31</v>
      </c>
      <c r="V15" s="61" t="s">
        <v>183</v>
      </c>
      <c r="W15" s="61" t="s">
        <v>30</v>
      </c>
      <c r="X15" s="61" t="s">
        <v>30</v>
      </c>
      <c r="Y15" s="61" t="s">
        <v>30</v>
      </c>
      <c r="Z15" s="61" t="s">
        <v>190</v>
      </c>
      <c r="AA15" s="48" t="s">
        <v>53</v>
      </c>
      <c r="AB15" s="48" t="s">
        <v>30</v>
      </c>
      <c r="AC15" s="48" t="s">
        <v>29</v>
      </c>
      <c r="AD15" s="61" t="s">
        <v>25</v>
      </c>
      <c r="AE15" s="61" t="s">
        <v>33</v>
      </c>
      <c r="AF15" s="61" t="s">
        <v>34</v>
      </c>
      <c r="AG15" s="61" t="s">
        <v>53</v>
      </c>
      <c r="AH15" s="61" t="s">
        <v>30</v>
      </c>
      <c r="AI15" s="61" t="s">
        <v>40</v>
      </c>
      <c r="AJ15" s="61" t="s">
        <v>40</v>
      </c>
      <c r="AK15" s="61" t="s">
        <v>30</v>
      </c>
      <c r="AL15" s="61" t="s">
        <v>27</v>
      </c>
      <c r="AM15" s="61" t="s">
        <v>31</v>
      </c>
      <c r="AN15" s="48" t="s">
        <v>33</v>
      </c>
      <c r="AO15" s="48" t="s">
        <v>31</v>
      </c>
      <c r="AP15" s="48" t="s">
        <v>25</v>
      </c>
      <c r="AQ15" s="83" t="s">
        <v>198</v>
      </c>
      <c r="AR15" s="94" t="s">
        <v>31</v>
      </c>
      <c r="AS15" s="31"/>
      <c r="AT15" s="21"/>
      <c r="AU15" s="21"/>
      <c r="AV15" s="15"/>
    </row>
    <row r="16" spans="1:58" ht="12.6" customHeight="1">
      <c r="A16" s="153"/>
      <c r="B16" s="17"/>
      <c r="C16" s="149"/>
      <c r="D16" s="49" t="s">
        <v>148</v>
      </c>
      <c r="E16" s="49"/>
      <c r="F16" s="49" t="s">
        <v>68</v>
      </c>
      <c r="G16" s="49" t="s">
        <v>149</v>
      </c>
      <c r="H16" s="49" t="s">
        <v>71</v>
      </c>
      <c r="I16" s="49" t="s">
        <v>186</v>
      </c>
      <c r="J16" s="49" t="s">
        <v>81</v>
      </c>
      <c r="K16" s="49" t="s">
        <v>62</v>
      </c>
      <c r="L16" s="49" t="s">
        <v>199</v>
      </c>
      <c r="M16" s="49" t="s">
        <v>193</v>
      </c>
      <c r="N16" s="49" t="s">
        <v>137</v>
      </c>
      <c r="O16" s="49" t="s">
        <v>57</v>
      </c>
      <c r="P16" s="49" t="s">
        <v>146</v>
      </c>
      <c r="Q16" s="49" t="s">
        <v>191</v>
      </c>
      <c r="R16" s="49" t="s">
        <v>84</v>
      </c>
      <c r="S16" s="49" t="s">
        <v>143</v>
      </c>
      <c r="T16" s="49" t="s">
        <v>153</v>
      </c>
      <c r="U16" s="49" t="s">
        <v>69</v>
      </c>
      <c r="V16" s="49" t="s">
        <v>50</v>
      </c>
      <c r="W16" s="49" t="s">
        <v>94</v>
      </c>
      <c r="X16" s="49" t="s">
        <v>136</v>
      </c>
      <c r="Y16" s="49" t="s">
        <v>185</v>
      </c>
      <c r="Z16" s="49" t="s">
        <v>240</v>
      </c>
      <c r="AA16" s="49" t="s">
        <v>64</v>
      </c>
      <c r="AB16" s="49" t="s">
        <v>111</v>
      </c>
      <c r="AC16" s="49" t="s">
        <v>113</v>
      </c>
      <c r="AD16" s="49" t="s">
        <v>133</v>
      </c>
      <c r="AE16" s="49" t="s">
        <v>215</v>
      </c>
      <c r="AF16" s="49" t="s">
        <v>197</v>
      </c>
      <c r="AG16" s="49" t="s">
        <v>60</v>
      </c>
      <c r="AH16" s="49" t="s">
        <v>138</v>
      </c>
      <c r="AI16" s="49" t="s">
        <v>75</v>
      </c>
      <c r="AJ16" s="49" t="s">
        <v>41</v>
      </c>
      <c r="AK16" s="49" t="s">
        <v>134</v>
      </c>
      <c r="AL16" s="49" t="s">
        <v>130</v>
      </c>
      <c r="AM16" s="49" t="s">
        <v>43</v>
      </c>
      <c r="AN16" s="49" t="s">
        <v>46</v>
      </c>
      <c r="AO16" s="49" t="s">
        <v>92</v>
      </c>
      <c r="AP16" s="49" t="s">
        <v>152</v>
      </c>
      <c r="AQ16" s="84" t="s">
        <v>59</v>
      </c>
      <c r="AR16" s="93" t="s">
        <v>120</v>
      </c>
      <c r="AS16" s="25" t="str">
        <f>IF(AS15&lt;&gt;"",VLOOKUP(AS15,#REF!,'Khối 6.9'!#REF!,0),"")</f>
        <v/>
      </c>
      <c r="AT16" s="26" t="str">
        <f>IF(AT15&lt;&gt;"",VLOOKUP(AT15,#REF!,'Khối 6.9'!#REF!,0),"")</f>
        <v/>
      </c>
      <c r="AU16" s="27"/>
      <c r="AV16" s="15"/>
      <c r="BD16" s="16"/>
    </row>
    <row r="17" spans="1:56" s="16" customFormat="1" ht="13.5" customHeight="1">
      <c r="A17" s="153"/>
      <c r="B17" s="2">
        <v>3</v>
      </c>
      <c r="C17" s="148" t="s">
        <v>212</v>
      </c>
      <c r="D17" s="48" t="s">
        <v>36</v>
      </c>
      <c r="E17" s="48"/>
      <c r="F17" s="48" t="s">
        <v>36</v>
      </c>
      <c r="G17" s="48" t="s">
        <v>31</v>
      </c>
      <c r="H17" s="48" t="s">
        <v>110</v>
      </c>
      <c r="I17" s="48" t="s">
        <v>25</v>
      </c>
      <c r="J17" s="48" t="s">
        <v>25</v>
      </c>
      <c r="K17" s="48" t="s">
        <v>182</v>
      </c>
      <c r="L17" s="48" t="s">
        <v>25</v>
      </c>
      <c r="M17" s="48" t="s">
        <v>31</v>
      </c>
      <c r="N17" s="48" t="s">
        <v>189</v>
      </c>
      <c r="O17" s="48" t="s">
        <v>31</v>
      </c>
      <c r="P17" s="48" t="s">
        <v>190</v>
      </c>
      <c r="Q17" s="48" t="s">
        <v>34</v>
      </c>
      <c r="R17" s="48" t="s">
        <v>53</v>
      </c>
      <c r="S17" s="48" t="s">
        <v>25</v>
      </c>
      <c r="T17" s="48" t="s">
        <v>189</v>
      </c>
      <c r="U17" s="48" t="s">
        <v>53</v>
      </c>
      <c r="V17" s="48" t="s">
        <v>198</v>
      </c>
      <c r="W17" s="48" t="s">
        <v>190</v>
      </c>
      <c r="X17" s="48" t="s">
        <v>31</v>
      </c>
      <c r="Y17" s="48" t="s">
        <v>30</v>
      </c>
      <c r="Z17" s="48" t="s">
        <v>184</v>
      </c>
      <c r="AA17" s="48" t="s">
        <v>30</v>
      </c>
      <c r="AB17" s="48" t="s">
        <v>31</v>
      </c>
      <c r="AC17" s="48" t="s">
        <v>33</v>
      </c>
      <c r="AD17" s="61" t="s">
        <v>25</v>
      </c>
      <c r="AE17" s="61" t="s">
        <v>53</v>
      </c>
      <c r="AF17" s="61" t="s">
        <v>33</v>
      </c>
      <c r="AG17" s="61" t="s">
        <v>29</v>
      </c>
      <c r="AH17" s="61" t="s">
        <v>53</v>
      </c>
      <c r="AI17" s="61" t="s">
        <v>26</v>
      </c>
      <c r="AJ17" s="61" t="s">
        <v>198</v>
      </c>
      <c r="AK17" s="61" t="s">
        <v>40</v>
      </c>
      <c r="AL17" s="61" t="s">
        <v>40</v>
      </c>
      <c r="AM17" s="61" t="s">
        <v>32</v>
      </c>
      <c r="AN17" s="48" t="s">
        <v>30</v>
      </c>
      <c r="AO17" s="48" t="s">
        <v>27</v>
      </c>
      <c r="AP17" s="48" t="s">
        <v>30</v>
      </c>
      <c r="AQ17" s="83" t="s">
        <v>29</v>
      </c>
      <c r="AR17" s="94" t="s">
        <v>30</v>
      </c>
      <c r="AS17" s="31"/>
      <c r="AT17" s="21"/>
      <c r="AU17" s="21"/>
      <c r="AV17" s="15"/>
    </row>
    <row r="18" spans="1:56" ht="12.6" customHeight="1">
      <c r="A18" s="153"/>
      <c r="B18" s="17"/>
      <c r="C18" s="149"/>
      <c r="D18" s="49" t="s">
        <v>148</v>
      </c>
      <c r="E18" s="49"/>
      <c r="F18" s="49" t="s">
        <v>68</v>
      </c>
      <c r="G18" s="49" t="s">
        <v>194</v>
      </c>
      <c r="H18" s="49" t="s">
        <v>153</v>
      </c>
      <c r="I18" s="49" t="s">
        <v>152</v>
      </c>
      <c r="J18" s="49" t="s">
        <v>85</v>
      </c>
      <c r="K18" s="49" t="s">
        <v>113</v>
      </c>
      <c r="L18" s="49" t="s">
        <v>135</v>
      </c>
      <c r="M18" s="49" t="s">
        <v>217</v>
      </c>
      <c r="N18" s="49" t="s">
        <v>143</v>
      </c>
      <c r="O18" s="49" t="s">
        <v>69</v>
      </c>
      <c r="P18" s="49" t="s">
        <v>193</v>
      </c>
      <c r="Q18" s="49" t="s">
        <v>195</v>
      </c>
      <c r="R18" s="49" t="s">
        <v>191</v>
      </c>
      <c r="S18" s="49" t="s">
        <v>78</v>
      </c>
      <c r="T18" s="49" t="s">
        <v>75</v>
      </c>
      <c r="U18" s="49" t="s">
        <v>57</v>
      </c>
      <c r="V18" s="49" t="s">
        <v>72</v>
      </c>
      <c r="W18" s="49" t="s">
        <v>81</v>
      </c>
      <c r="X18" s="49" t="s">
        <v>204</v>
      </c>
      <c r="Y18" s="49" t="s">
        <v>185</v>
      </c>
      <c r="Z18" s="49" t="s">
        <v>137</v>
      </c>
      <c r="AA18" s="49" t="s">
        <v>94</v>
      </c>
      <c r="AB18" s="49" t="s">
        <v>43</v>
      </c>
      <c r="AC18" s="49" t="s">
        <v>46</v>
      </c>
      <c r="AD18" s="49" t="s">
        <v>133</v>
      </c>
      <c r="AE18" s="49" t="s">
        <v>60</v>
      </c>
      <c r="AF18" s="49" t="s">
        <v>215</v>
      </c>
      <c r="AG18" s="49" t="s">
        <v>47</v>
      </c>
      <c r="AH18" s="49" t="s">
        <v>64</v>
      </c>
      <c r="AI18" s="49" t="s">
        <v>50</v>
      </c>
      <c r="AJ18" s="49" t="s">
        <v>59</v>
      </c>
      <c r="AK18" s="49" t="s">
        <v>196</v>
      </c>
      <c r="AL18" s="49" t="s">
        <v>41</v>
      </c>
      <c r="AM18" s="49" t="s">
        <v>65</v>
      </c>
      <c r="AN18" s="49" t="s">
        <v>121</v>
      </c>
      <c r="AO18" s="49" t="s">
        <v>71</v>
      </c>
      <c r="AP18" s="49" t="s">
        <v>58</v>
      </c>
      <c r="AQ18" s="84" t="s">
        <v>52</v>
      </c>
      <c r="AR18" s="93" t="s">
        <v>138</v>
      </c>
      <c r="AS18" s="25" t="str">
        <f>IF(AS17&lt;&gt;"",VLOOKUP(AS17,#REF!,'Khối 6.9'!#REF!,0),"")</f>
        <v/>
      </c>
      <c r="AT18" s="26" t="str">
        <f>IF(AT17&lt;&gt;"",VLOOKUP(AT17,#REF!,'Khối 6.9'!#REF!,0),"")</f>
        <v/>
      </c>
      <c r="AU18" s="27"/>
      <c r="AV18" s="15"/>
      <c r="BD18" s="16"/>
    </row>
    <row r="19" spans="1:56" s="16" customFormat="1" ht="13.5" customHeight="1">
      <c r="A19" s="153"/>
      <c r="B19" s="2">
        <v>4</v>
      </c>
      <c r="C19" s="148" t="s">
        <v>213</v>
      </c>
      <c r="D19" s="48" t="s">
        <v>36</v>
      </c>
      <c r="E19" s="48"/>
      <c r="F19" s="48"/>
      <c r="G19" s="48" t="s">
        <v>31</v>
      </c>
      <c r="H19" s="48" t="s">
        <v>33</v>
      </c>
      <c r="I19" s="48" t="s">
        <v>25</v>
      </c>
      <c r="J19" s="48" t="s">
        <v>25</v>
      </c>
      <c r="K19" s="48" t="s">
        <v>25</v>
      </c>
      <c r="L19" s="48" t="s">
        <v>198</v>
      </c>
      <c r="M19" s="48" t="s">
        <v>31</v>
      </c>
      <c r="N19" s="48" t="s">
        <v>30</v>
      </c>
      <c r="O19" s="48" t="s">
        <v>31</v>
      </c>
      <c r="P19" s="48" t="s">
        <v>30</v>
      </c>
      <c r="Q19" s="48" t="s">
        <v>181</v>
      </c>
      <c r="R19" s="48" t="s">
        <v>183</v>
      </c>
      <c r="S19" s="48" t="s">
        <v>53</v>
      </c>
      <c r="T19" s="48" t="s">
        <v>31</v>
      </c>
      <c r="U19" s="48" t="s">
        <v>190</v>
      </c>
      <c r="V19" s="48" t="s">
        <v>182</v>
      </c>
      <c r="W19" s="61" t="s">
        <v>110</v>
      </c>
      <c r="X19" s="61" t="s">
        <v>190</v>
      </c>
      <c r="Y19" s="48" t="s">
        <v>189</v>
      </c>
      <c r="Z19" s="48" t="s">
        <v>182</v>
      </c>
      <c r="AA19" s="48" t="s">
        <v>29</v>
      </c>
      <c r="AB19" s="48" t="s">
        <v>40</v>
      </c>
      <c r="AC19" s="48" t="s">
        <v>27</v>
      </c>
      <c r="AD19" s="48" t="s">
        <v>30</v>
      </c>
      <c r="AE19" s="48" t="s">
        <v>30</v>
      </c>
      <c r="AF19" s="48" t="s">
        <v>40</v>
      </c>
      <c r="AG19" s="48" t="s">
        <v>26</v>
      </c>
      <c r="AH19" s="48" t="s">
        <v>34</v>
      </c>
      <c r="AI19" s="48" t="s">
        <v>29</v>
      </c>
      <c r="AJ19" s="61" t="s">
        <v>30</v>
      </c>
      <c r="AK19" s="48" t="s">
        <v>30</v>
      </c>
      <c r="AL19" s="48" t="s">
        <v>25</v>
      </c>
      <c r="AM19" s="48" t="s">
        <v>30</v>
      </c>
      <c r="AN19" s="48" t="s">
        <v>30</v>
      </c>
      <c r="AO19" s="61" t="s">
        <v>40</v>
      </c>
      <c r="AP19" s="48" t="s">
        <v>30</v>
      </c>
      <c r="AQ19" s="85" t="s">
        <v>30</v>
      </c>
      <c r="AR19" s="94" t="s">
        <v>26</v>
      </c>
      <c r="AS19" s="31"/>
      <c r="AT19" s="21"/>
      <c r="AU19" s="21"/>
      <c r="AV19" s="15"/>
    </row>
    <row r="20" spans="1:56" ht="12.6" customHeight="1">
      <c r="A20" s="153"/>
      <c r="B20" s="17"/>
      <c r="C20" s="149"/>
      <c r="D20" s="49" t="s">
        <v>148</v>
      </c>
      <c r="E20" s="49"/>
      <c r="F20" s="49"/>
      <c r="G20" s="49" t="s">
        <v>194</v>
      </c>
      <c r="H20" s="49" t="s">
        <v>84</v>
      </c>
      <c r="I20" s="49" t="s">
        <v>152</v>
      </c>
      <c r="J20" s="49" t="s">
        <v>85</v>
      </c>
      <c r="K20" s="49" t="s">
        <v>135</v>
      </c>
      <c r="L20" s="49" t="s">
        <v>72</v>
      </c>
      <c r="M20" s="49" t="s">
        <v>217</v>
      </c>
      <c r="N20" s="49" t="s">
        <v>200</v>
      </c>
      <c r="O20" s="49" t="s">
        <v>69</v>
      </c>
      <c r="P20" s="49" t="s">
        <v>142</v>
      </c>
      <c r="Q20" s="49" t="s">
        <v>71</v>
      </c>
      <c r="R20" s="49" t="s">
        <v>50</v>
      </c>
      <c r="S20" s="49" t="s">
        <v>191</v>
      </c>
      <c r="T20" s="49" t="s">
        <v>120</v>
      </c>
      <c r="U20" s="49" t="s">
        <v>81</v>
      </c>
      <c r="V20" s="49" t="s">
        <v>149</v>
      </c>
      <c r="W20" s="49" t="s">
        <v>153</v>
      </c>
      <c r="X20" s="49" t="s">
        <v>193</v>
      </c>
      <c r="Y20" s="49" t="s">
        <v>62</v>
      </c>
      <c r="Z20" s="49" t="s">
        <v>186</v>
      </c>
      <c r="AA20" s="49" t="s">
        <v>52</v>
      </c>
      <c r="AB20" s="49" t="s">
        <v>143</v>
      </c>
      <c r="AC20" s="49" t="s">
        <v>129</v>
      </c>
      <c r="AD20" s="49" t="s">
        <v>137</v>
      </c>
      <c r="AE20" s="49" t="s">
        <v>89</v>
      </c>
      <c r="AF20" s="49" t="s">
        <v>75</v>
      </c>
      <c r="AG20" s="49" t="s">
        <v>93</v>
      </c>
      <c r="AH20" s="49" t="s">
        <v>197</v>
      </c>
      <c r="AI20" s="49" t="s">
        <v>113</v>
      </c>
      <c r="AJ20" s="49" t="s">
        <v>136</v>
      </c>
      <c r="AK20" s="49" t="s">
        <v>134</v>
      </c>
      <c r="AL20" s="49" t="s">
        <v>78</v>
      </c>
      <c r="AM20" s="49" t="s">
        <v>111</v>
      </c>
      <c r="AN20" s="49" t="s">
        <v>121</v>
      </c>
      <c r="AO20" s="49" t="s">
        <v>41</v>
      </c>
      <c r="AP20" s="49" t="s">
        <v>58</v>
      </c>
      <c r="AQ20" s="84" t="s">
        <v>47</v>
      </c>
      <c r="AR20" s="95" t="s">
        <v>146</v>
      </c>
      <c r="AS20" s="89"/>
      <c r="AT20" s="3"/>
      <c r="AU20" s="3"/>
      <c r="AV20" s="15"/>
      <c r="BD20" s="16"/>
    </row>
    <row r="21" spans="1:56" s="16" customFormat="1" ht="13.5" customHeight="1">
      <c r="A21" s="153"/>
      <c r="B21" s="2">
        <v>5</v>
      </c>
      <c r="C21" s="148" t="s">
        <v>214</v>
      </c>
      <c r="D21" s="48"/>
      <c r="E21" s="48"/>
      <c r="F21" s="48"/>
      <c r="G21" s="48" t="s">
        <v>190</v>
      </c>
      <c r="H21" s="48" t="s">
        <v>183</v>
      </c>
      <c r="I21" s="48" t="s">
        <v>180</v>
      </c>
      <c r="J21" s="48" t="s">
        <v>182</v>
      </c>
      <c r="K21" s="48" t="s">
        <v>25</v>
      </c>
      <c r="L21" s="48" t="s">
        <v>182</v>
      </c>
      <c r="M21" s="48" t="s">
        <v>181</v>
      </c>
      <c r="N21" s="48" t="s">
        <v>30</v>
      </c>
      <c r="O21" s="48" t="s">
        <v>183</v>
      </c>
      <c r="P21" s="48" t="s">
        <v>30</v>
      </c>
      <c r="Q21" s="61" t="s">
        <v>110</v>
      </c>
      <c r="R21" s="48" t="s">
        <v>25</v>
      </c>
      <c r="S21" s="48" t="s">
        <v>183</v>
      </c>
      <c r="T21" s="48" t="s">
        <v>31</v>
      </c>
      <c r="U21" s="48" t="s">
        <v>34</v>
      </c>
      <c r="V21" s="61" t="s">
        <v>31</v>
      </c>
      <c r="W21" s="48" t="s">
        <v>189</v>
      </c>
      <c r="X21" s="61" t="s">
        <v>31</v>
      </c>
      <c r="Y21" s="48" t="s">
        <v>198</v>
      </c>
      <c r="Z21" s="48" t="s">
        <v>31</v>
      </c>
      <c r="AA21" s="48" t="s">
        <v>40</v>
      </c>
      <c r="AB21" s="48" t="s">
        <v>31</v>
      </c>
      <c r="AC21" s="48" t="s">
        <v>40</v>
      </c>
      <c r="AD21" s="48" t="s">
        <v>30</v>
      </c>
      <c r="AE21" s="48" t="s">
        <v>30</v>
      </c>
      <c r="AF21" s="48" t="s">
        <v>30</v>
      </c>
      <c r="AG21" s="48" t="s">
        <v>34</v>
      </c>
      <c r="AH21" s="48" t="s">
        <v>40</v>
      </c>
      <c r="AI21" s="48" t="s">
        <v>30</v>
      </c>
      <c r="AJ21" s="48" t="s">
        <v>30</v>
      </c>
      <c r="AK21" s="48" t="s">
        <v>33</v>
      </c>
      <c r="AL21" s="48" t="s">
        <v>25</v>
      </c>
      <c r="AM21" s="48" t="s">
        <v>30</v>
      </c>
      <c r="AN21" s="48" t="s">
        <v>190</v>
      </c>
      <c r="AO21" s="48" t="s">
        <v>29</v>
      </c>
      <c r="AP21" s="48" t="s">
        <v>53</v>
      </c>
      <c r="AQ21" s="85" t="s">
        <v>30</v>
      </c>
      <c r="AR21" s="94" t="s">
        <v>27</v>
      </c>
      <c r="AS21" s="31"/>
      <c r="AT21" s="21"/>
      <c r="AU21" s="21"/>
      <c r="AV21" s="15"/>
    </row>
    <row r="22" spans="1:56" ht="12.6" customHeight="1" thickBot="1">
      <c r="A22" s="157"/>
      <c r="B22" s="114"/>
      <c r="C22" s="150"/>
      <c r="D22" s="62"/>
      <c r="E22" s="62"/>
      <c r="F22" s="62"/>
      <c r="G22" s="62" t="s">
        <v>193</v>
      </c>
      <c r="H22" s="62" t="s">
        <v>146</v>
      </c>
      <c r="I22" s="62" t="s">
        <v>185</v>
      </c>
      <c r="J22" s="62" t="s">
        <v>149</v>
      </c>
      <c r="K22" s="62" t="s">
        <v>135</v>
      </c>
      <c r="L22" s="62" t="s">
        <v>186</v>
      </c>
      <c r="M22" s="62" t="s">
        <v>71</v>
      </c>
      <c r="N22" s="62" t="s">
        <v>200</v>
      </c>
      <c r="O22" s="62" t="s">
        <v>50</v>
      </c>
      <c r="P22" s="62" t="s">
        <v>142</v>
      </c>
      <c r="Q22" s="62" t="s">
        <v>153</v>
      </c>
      <c r="R22" s="62" t="s">
        <v>81</v>
      </c>
      <c r="S22" s="62" t="s">
        <v>93</v>
      </c>
      <c r="T22" s="62" t="s">
        <v>120</v>
      </c>
      <c r="U22" s="62" t="s">
        <v>195</v>
      </c>
      <c r="V22" s="62" t="s">
        <v>95</v>
      </c>
      <c r="W22" s="62" t="s">
        <v>75</v>
      </c>
      <c r="X22" s="62" t="s">
        <v>204</v>
      </c>
      <c r="Y22" s="62" t="s">
        <v>72</v>
      </c>
      <c r="Z22" s="62" t="s">
        <v>69</v>
      </c>
      <c r="AA22" s="62" t="s">
        <v>41</v>
      </c>
      <c r="AB22" s="62" t="s">
        <v>43</v>
      </c>
      <c r="AC22" s="62" t="s">
        <v>143</v>
      </c>
      <c r="AD22" s="62" t="s">
        <v>137</v>
      </c>
      <c r="AE22" s="62" t="s">
        <v>89</v>
      </c>
      <c r="AF22" s="62" t="s">
        <v>79</v>
      </c>
      <c r="AG22" s="62" t="s">
        <v>197</v>
      </c>
      <c r="AH22" s="62" t="s">
        <v>62</v>
      </c>
      <c r="AI22" s="62" t="s">
        <v>218</v>
      </c>
      <c r="AJ22" s="62" t="s">
        <v>136</v>
      </c>
      <c r="AK22" s="62" t="s">
        <v>46</v>
      </c>
      <c r="AL22" s="62" t="s">
        <v>78</v>
      </c>
      <c r="AM22" s="62" t="s">
        <v>111</v>
      </c>
      <c r="AN22" s="62" t="s">
        <v>133</v>
      </c>
      <c r="AO22" s="62" t="s">
        <v>52</v>
      </c>
      <c r="AP22" s="62" t="s">
        <v>57</v>
      </c>
      <c r="AQ22" s="86" t="s">
        <v>47</v>
      </c>
      <c r="AR22" s="93" t="s">
        <v>129</v>
      </c>
      <c r="AS22" s="25" t="str">
        <f>IF(AS21&lt;&gt;"",VLOOKUP(AS21,#REF!,'Khối 6.9'!#REF!,0),"")</f>
        <v/>
      </c>
      <c r="AT22" s="26" t="str">
        <f>IF(AT21&lt;&gt;"",VLOOKUP(AT21,#REF!,'Khối 6.9'!#REF!,0),"")</f>
        <v/>
      </c>
      <c r="AU22" s="27"/>
      <c r="AV22" s="15"/>
      <c r="BD22" s="16"/>
    </row>
    <row r="23" spans="1:56" s="16" customFormat="1" ht="13.5" customHeight="1">
      <c r="A23" s="152" t="s">
        <v>21</v>
      </c>
      <c r="B23" s="151">
        <v>1</v>
      </c>
      <c r="C23" s="151" t="s">
        <v>210</v>
      </c>
      <c r="D23" s="61"/>
      <c r="E23" s="61"/>
      <c r="F23" s="61" t="s">
        <v>36</v>
      </c>
      <c r="G23" s="61" t="s">
        <v>183</v>
      </c>
      <c r="H23" s="61" t="s">
        <v>34</v>
      </c>
      <c r="I23" s="61" t="s">
        <v>30</v>
      </c>
      <c r="J23" s="61" t="s">
        <v>33</v>
      </c>
      <c r="K23" s="61" t="s">
        <v>53</v>
      </c>
      <c r="L23" s="61" t="s">
        <v>189</v>
      </c>
      <c r="M23" s="61" t="s">
        <v>25</v>
      </c>
      <c r="N23" s="61" t="s">
        <v>181</v>
      </c>
      <c r="O23" s="61" t="s">
        <v>30</v>
      </c>
      <c r="P23" s="61" t="s">
        <v>25</v>
      </c>
      <c r="Q23" s="61" t="s">
        <v>30</v>
      </c>
      <c r="R23" s="61" t="s">
        <v>110</v>
      </c>
      <c r="S23" s="61" t="s">
        <v>198</v>
      </c>
      <c r="T23" s="61" t="s">
        <v>34</v>
      </c>
      <c r="U23" s="61" t="s">
        <v>53</v>
      </c>
      <c r="V23" s="61" t="s">
        <v>189</v>
      </c>
      <c r="W23" s="61" t="s">
        <v>53</v>
      </c>
      <c r="X23" s="61" t="s">
        <v>182</v>
      </c>
      <c r="Y23" s="61" t="s">
        <v>183</v>
      </c>
      <c r="Z23" s="61" t="s">
        <v>33</v>
      </c>
      <c r="AA23" s="61" t="s">
        <v>34</v>
      </c>
      <c r="AB23" s="61" t="s">
        <v>26</v>
      </c>
      <c r="AC23" s="61" t="s">
        <v>26</v>
      </c>
      <c r="AD23" s="61" t="s">
        <v>30</v>
      </c>
      <c r="AE23" s="61" t="s">
        <v>190</v>
      </c>
      <c r="AF23" s="61" t="s">
        <v>27</v>
      </c>
      <c r="AG23" s="61" t="s">
        <v>25</v>
      </c>
      <c r="AH23" s="61" t="s">
        <v>30</v>
      </c>
      <c r="AI23" s="61" t="s">
        <v>29</v>
      </c>
      <c r="AJ23" s="61" t="s">
        <v>25</v>
      </c>
      <c r="AK23" s="61" t="s">
        <v>29</v>
      </c>
      <c r="AL23" s="61" t="s">
        <v>53</v>
      </c>
      <c r="AM23" s="61" t="s">
        <v>27</v>
      </c>
      <c r="AN23" s="61" t="s">
        <v>31</v>
      </c>
      <c r="AO23" s="61" t="s">
        <v>31</v>
      </c>
      <c r="AP23" s="61" t="s">
        <v>31</v>
      </c>
      <c r="AQ23" s="83" t="s">
        <v>190</v>
      </c>
      <c r="AR23" s="99" t="s">
        <v>198</v>
      </c>
      <c r="AS23" s="23"/>
      <c r="AT23" s="24"/>
      <c r="AU23" s="24"/>
      <c r="AV23" s="15"/>
    </row>
    <row r="24" spans="1:56" ht="12.6" customHeight="1">
      <c r="A24" s="153"/>
      <c r="B24" s="149"/>
      <c r="C24" s="149"/>
      <c r="D24" s="49"/>
      <c r="E24" s="49"/>
      <c r="F24" s="49" t="s">
        <v>68</v>
      </c>
      <c r="G24" s="49" t="s">
        <v>50</v>
      </c>
      <c r="H24" s="49" t="s">
        <v>90</v>
      </c>
      <c r="I24" s="49" t="s">
        <v>201</v>
      </c>
      <c r="J24" s="49" t="s">
        <v>203</v>
      </c>
      <c r="K24" s="49" t="s">
        <v>191</v>
      </c>
      <c r="L24" s="49" t="s">
        <v>75</v>
      </c>
      <c r="M24" s="49" t="s">
        <v>112</v>
      </c>
      <c r="N24" s="49" t="s">
        <v>140</v>
      </c>
      <c r="O24" s="49" t="s">
        <v>127</v>
      </c>
      <c r="P24" s="49" t="s">
        <v>83</v>
      </c>
      <c r="Q24" s="49" t="s">
        <v>128</v>
      </c>
      <c r="R24" s="49" t="s">
        <v>153</v>
      </c>
      <c r="S24" s="49" t="s">
        <v>202</v>
      </c>
      <c r="T24" s="49" t="s">
        <v>195</v>
      </c>
      <c r="U24" s="49" t="s">
        <v>57</v>
      </c>
      <c r="V24" s="49" t="s">
        <v>219</v>
      </c>
      <c r="W24" s="49" t="s">
        <v>80</v>
      </c>
      <c r="X24" s="49" t="s">
        <v>186</v>
      </c>
      <c r="Y24" s="49" t="s">
        <v>146</v>
      </c>
      <c r="Z24" s="49" t="s">
        <v>215</v>
      </c>
      <c r="AA24" s="49" t="s">
        <v>197</v>
      </c>
      <c r="AB24" s="49" t="s">
        <v>144</v>
      </c>
      <c r="AC24" s="49" t="s">
        <v>141</v>
      </c>
      <c r="AD24" s="49" t="s">
        <v>137</v>
      </c>
      <c r="AE24" s="49" t="s">
        <v>124</v>
      </c>
      <c r="AF24" s="49" t="s">
        <v>129</v>
      </c>
      <c r="AG24" s="49" t="s">
        <v>150</v>
      </c>
      <c r="AH24" s="49" t="s">
        <v>138</v>
      </c>
      <c r="AI24" s="49" t="s">
        <v>113</v>
      </c>
      <c r="AJ24" s="49" t="s">
        <v>73</v>
      </c>
      <c r="AK24" s="49" t="s">
        <v>145</v>
      </c>
      <c r="AL24" s="49" t="s">
        <v>67</v>
      </c>
      <c r="AM24" s="49" t="s">
        <v>151</v>
      </c>
      <c r="AN24" s="49" t="s">
        <v>132</v>
      </c>
      <c r="AO24" s="49" t="s">
        <v>92</v>
      </c>
      <c r="AP24" s="49" t="s">
        <v>119</v>
      </c>
      <c r="AQ24" s="84" t="s">
        <v>126</v>
      </c>
      <c r="AR24" s="93" t="s">
        <v>59</v>
      </c>
      <c r="AS24" s="25" t="str">
        <f>IF(AS23&lt;&gt;"",VLOOKUP(AS23,#REF!,'Khối 6.9'!#REF!,0),"")</f>
        <v/>
      </c>
      <c r="AT24" s="26" t="str">
        <f>IF(AT23&lt;&gt;"",VLOOKUP(AT23,#REF!,'Khối 6.9'!#REF!,0),"")</f>
        <v/>
      </c>
      <c r="AU24" s="27"/>
      <c r="AV24" s="15"/>
      <c r="BD24" s="16"/>
    </row>
    <row r="25" spans="1:56" s="16" customFormat="1" ht="13.5" customHeight="1">
      <c r="A25" s="153"/>
      <c r="B25" s="2">
        <v>2</v>
      </c>
      <c r="C25" s="148" t="s">
        <v>211</v>
      </c>
      <c r="D25" s="48"/>
      <c r="E25" s="48"/>
      <c r="F25" s="48" t="s">
        <v>36</v>
      </c>
      <c r="G25" s="48" t="s">
        <v>110</v>
      </c>
      <c r="H25" s="48" t="s">
        <v>182</v>
      </c>
      <c r="I25" s="48" t="s">
        <v>30</v>
      </c>
      <c r="J25" s="48" t="s">
        <v>34</v>
      </c>
      <c r="K25" s="61" t="s">
        <v>33</v>
      </c>
      <c r="L25" s="61" t="s">
        <v>53</v>
      </c>
      <c r="M25" s="61" t="s">
        <v>25</v>
      </c>
      <c r="N25" s="61" t="s">
        <v>183</v>
      </c>
      <c r="O25" s="61" t="s">
        <v>30</v>
      </c>
      <c r="P25" s="48" t="s">
        <v>25</v>
      </c>
      <c r="Q25" s="48" t="s">
        <v>30</v>
      </c>
      <c r="R25" s="48" t="s">
        <v>34</v>
      </c>
      <c r="S25" s="48" t="s">
        <v>182</v>
      </c>
      <c r="T25" s="48" t="s">
        <v>198</v>
      </c>
      <c r="U25" s="48" t="s">
        <v>181</v>
      </c>
      <c r="V25" s="48" t="s">
        <v>53</v>
      </c>
      <c r="W25" s="61" t="s">
        <v>198</v>
      </c>
      <c r="X25" s="48" t="s">
        <v>33</v>
      </c>
      <c r="Y25" s="48" t="s">
        <v>184</v>
      </c>
      <c r="Z25" s="48" t="s">
        <v>25</v>
      </c>
      <c r="AA25" s="48" t="s">
        <v>31</v>
      </c>
      <c r="AB25" s="48" t="s">
        <v>53</v>
      </c>
      <c r="AC25" s="61" t="s">
        <v>53</v>
      </c>
      <c r="AD25" s="48" t="s">
        <v>30</v>
      </c>
      <c r="AE25" s="48" t="s">
        <v>34</v>
      </c>
      <c r="AF25" s="48" t="s">
        <v>31</v>
      </c>
      <c r="AG25" s="48" t="s">
        <v>40</v>
      </c>
      <c r="AH25" s="48" t="s">
        <v>30</v>
      </c>
      <c r="AI25" s="48" t="s">
        <v>26</v>
      </c>
      <c r="AJ25" s="48" t="s">
        <v>27</v>
      </c>
      <c r="AK25" s="48" t="s">
        <v>198</v>
      </c>
      <c r="AL25" s="48" t="s">
        <v>190</v>
      </c>
      <c r="AM25" s="48" t="s">
        <v>40</v>
      </c>
      <c r="AN25" s="48" t="s">
        <v>27</v>
      </c>
      <c r="AO25" s="48" t="s">
        <v>31</v>
      </c>
      <c r="AP25" s="48" t="s">
        <v>31</v>
      </c>
      <c r="AQ25" s="85" t="s">
        <v>25</v>
      </c>
      <c r="AR25" s="94" t="s">
        <v>40</v>
      </c>
      <c r="AS25" s="31"/>
      <c r="AT25" s="21"/>
      <c r="AU25" s="21"/>
      <c r="AV25" s="15"/>
    </row>
    <row r="26" spans="1:56" ht="12.6" customHeight="1">
      <c r="A26" s="153"/>
      <c r="B26" s="17"/>
      <c r="C26" s="149"/>
      <c r="D26" s="49"/>
      <c r="E26" s="49"/>
      <c r="F26" s="49" t="s">
        <v>68</v>
      </c>
      <c r="G26" s="49" t="s">
        <v>135</v>
      </c>
      <c r="H26" s="49" t="s">
        <v>186</v>
      </c>
      <c r="I26" s="49" t="s">
        <v>201</v>
      </c>
      <c r="J26" s="49" t="s">
        <v>90</v>
      </c>
      <c r="K26" s="49" t="s">
        <v>215</v>
      </c>
      <c r="L26" s="49" t="s">
        <v>191</v>
      </c>
      <c r="M26" s="49" t="s">
        <v>112</v>
      </c>
      <c r="N26" s="49" t="s">
        <v>146</v>
      </c>
      <c r="O26" s="49" t="s">
        <v>127</v>
      </c>
      <c r="P26" s="49" t="s">
        <v>83</v>
      </c>
      <c r="Q26" s="49" t="s">
        <v>128</v>
      </c>
      <c r="R26" s="49" t="s">
        <v>195</v>
      </c>
      <c r="S26" s="49" t="s">
        <v>113</v>
      </c>
      <c r="T26" s="49" t="s">
        <v>202</v>
      </c>
      <c r="U26" s="49" t="s">
        <v>71</v>
      </c>
      <c r="V26" s="49" t="s">
        <v>57</v>
      </c>
      <c r="W26" s="49" t="s">
        <v>72</v>
      </c>
      <c r="X26" s="49" t="s">
        <v>154</v>
      </c>
      <c r="Y26" s="49" t="s">
        <v>134</v>
      </c>
      <c r="Z26" s="49" t="s">
        <v>153</v>
      </c>
      <c r="AA26" s="49" t="s">
        <v>44</v>
      </c>
      <c r="AB26" s="49" t="s">
        <v>60</v>
      </c>
      <c r="AC26" s="49" t="s">
        <v>67</v>
      </c>
      <c r="AD26" s="49" t="s">
        <v>137</v>
      </c>
      <c r="AE26" s="49" t="s">
        <v>197</v>
      </c>
      <c r="AF26" s="49" t="s">
        <v>132</v>
      </c>
      <c r="AG26" s="49" t="s">
        <v>196</v>
      </c>
      <c r="AH26" s="49" t="s">
        <v>138</v>
      </c>
      <c r="AI26" s="49" t="s">
        <v>50</v>
      </c>
      <c r="AJ26" s="49" t="s">
        <v>129</v>
      </c>
      <c r="AK26" s="49" t="s">
        <v>59</v>
      </c>
      <c r="AL26" s="49" t="s">
        <v>42</v>
      </c>
      <c r="AM26" s="49" t="s">
        <v>62</v>
      </c>
      <c r="AN26" s="49" t="s">
        <v>151</v>
      </c>
      <c r="AO26" s="49" t="s">
        <v>92</v>
      </c>
      <c r="AP26" s="49" t="s">
        <v>119</v>
      </c>
      <c r="AQ26" s="84" t="s">
        <v>126</v>
      </c>
      <c r="AR26" s="93" t="s">
        <v>75</v>
      </c>
      <c r="AS26" s="25" t="str">
        <f>IF(AS25&lt;&gt;"",VLOOKUP(AS25,#REF!,'Khối 6.9'!#REF!,0),"")</f>
        <v/>
      </c>
      <c r="AT26" s="26" t="str">
        <f>IF(AT25&lt;&gt;"",VLOOKUP(AT25,#REF!,'Khối 6.9'!#REF!,0),"")</f>
        <v/>
      </c>
      <c r="AU26" s="27"/>
      <c r="AV26" s="15"/>
      <c r="BD26" s="16"/>
    </row>
    <row r="27" spans="1:56" s="16" customFormat="1" ht="13.5" customHeight="1">
      <c r="A27" s="153"/>
      <c r="B27" s="2">
        <v>3</v>
      </c>
      <c r="C27" s="148" t="s">
        <v>212</v>
      </c>
      <c r="D27" s="48"/>
      <c r="E27" s="48"/>
      <c r="F27" s="48"/>
      <c r="G27" s="48" t="s">
        <v>34</v>
      </c>
      <c r="H27" s="48" t="s">
        <v>198</v>
      </c>
      <c r="I27" s="48" t="s">
        <v>182</v>
      </c>
      <c r="J27" s="48" t="s">
        <v>53</v>
      </c>
      <c r="K27" s="48" t="s">
        <v>180</v>
      </c>
      <c r="L27" s="48" t="s">
        <v>33</v>
      </c>
      <c r="M27" s="48" t="s">
        <v>198</v>
      </c>
      <c r="N27" s="48" t="s">
        <v>33</v>
      </c>
      <c r="O27" s="48" t="s">
        <v>189</v>
      </c>
      <c r="P27" s="48" t="s">
        <v>53</v>
      </c>
      <c r="Q27" s="61" t="s">
        <v>25</v>
      </c>
      <c r="R27" s="48" t="s">
        <v>181</v>
      </c>
      <c r="S27" s="48" t="s">
        <v>34</v>
      </c>
      <c r="T27" s="48" t="s">
        <v>25</v>
      </c>
      <c r="U27" s="48" t="s">
        <v>180</v>
      </c>
      <c r="V27" s="48" t="s">
        <v>184</v>
      </c>
      <c r="W27" s="61" t="s">
        <v>183</v>
      </c>
      <c r="X27" s="48" t="s">
        <v>180</v>
      </c>
      <c r="Y27" s="48" t="s">
        <v>53</v>
      </c>
      <c r="Z27" s="48" t="s">
        <v>36</v>
      </c>
      <c r="AA27" s="48" t="s">
        <v>31</v>
      </c>
      <c r="AB27" s="48" t="s">
        <v>27</v>
      </c>
      <c r="AC27" s="48" t="s">
        <v>190</v>
      </c>
      <c r="AD27" s="48" t="s">
        <v>29</v>
      </c>
      <c r="AE27" s="48" t="s">
        <v>26</v>
      </c>
      <c r="AF27" s="48" t="s">
        <v>53</v>
      </c>
      <c r="AG27" s="48" t="s">
        <v>30</v>
      </c>
      <c r="AH27" s="61" t="s">
        <v>25</v>
      </c>
      <c r="AI27" s="48" t="s">
        <v>40</v>
      </c>
      <c r="AJ27" s="48" t="s">
        <v>190</v>
      </c>
      <c r="AK27" s="48" t="s">
        <v>26</v>
      </c>
      <c r="AL27" s="48" t="s">
        <v>198</v>
      </c>
      <c r="AM27" s="48" t="s">
        <v>29</v>
      </c>
      <c r="AN27" s="48" t="s">
        <v>26</v>
      </c>
      <c r="AO27" s="48" t="s">
        <v>25</v>
      </c>
      <c r="AP27" s="48" t="s">
        <v>29</v>
      </c>
      <c r="AQ27" s="85" t="s">
        <v>30</v>
      </c>
      <c r="AR27" s="94" t="s">
        <v>30</v>
      </c>
      <c r="AS27" s="31"/>
      <c r="AT27" s="21"/>
      <c r="AU27" s="21"/>
      <c r="AV27" s="15"/>
    </row>
    <row r="28" spans="1:56" ht="12.6" customHeight="1">
      <c r="A28" s="153"/>
      <c r="B28" s="17"/>
      <c r="C28" s="149"/>
      <c r="D28" s="49"/>
      <c r="E28" s="49"/>
      <c r="F28" s="49"/>
      <c r="G28" s="49" t="s">
        <v>90</v>
      </c>
      <c r="H28" s="49" t="s">
        <v>202</v>
      </c>
      <c r="I28" s="49" t="s">
        <v>186</v>
      </c>
      <c r="J28" s="49" t="s">
        <v>191</v>
      </c>
      <c r="K28" s="49" t="s">
        <v>128</v>
      </c>
      <c r="L28" s="49" t="s">
        <v>203</v>
      </c>
      <c r="M28" s="49" t="s">
        <v>72</v>
      </c>
      <c r="N28" s="49" t="s">
        <v>215</v>
      </c>
      <c r="O28" s="49" t="s">
        <v>219</v>
      </c>
      <c r="P28" s="49" t="s">
        <v>80</v>
      </c>
      <c r="Q28" s="49" t="s">
        <v>150</v>
      </c>
      <c r="R28" s="49" t="s">
        <v>71</v>
      </c>
      <c r="S28" s="49" t="s">
        <v>195</v>
      </c>
      <c r="T28" s="49" t="s">
        <v>153</v>
      </c>
      <c r="U28" s="49" t="s">
        <v>51</v>
      </c>
      <c r="V28" s="49" t="s">
        <v>134</v>
      </c>
      <c r="W28" s="49" t="s">
        <v>140</v>
      </c>
      <c r="X28" s="49" t="s">
        <v>185</v>
      </c>
      <c r="Y28" s="49" t="s">
        <v>57</v>
      </c>
      <c r="Z28" s="49" t="s">
        <v>70</v>
      </c>
      <c r="AA28" s="49" t="s">
        <v>44</v>
      </c>
      <c r="AB28" s="49" t="s">
        <v>151</v>
      </c>
      <c r="AC28" s="49" t="s">
        <v>126</v>
      </c>
      <c r="AD28" s="49" t="s">
        <v>52</v>
      </c>
      <c r="AE28" s="49" t="s">
        <v>155</v>
      </c>
      <c r="AF28" s="49" t="s">
        <v>67</v>
      </c>
      <c r="AG28" s="49" t="s">
        <v>61</v>
      </c>
      <c r="AH28" s="49" t="s">
        <v>73</v>
      </c>
      <c r="AI28" s="49" t="s">
        <v>75</v>
      </c>
      <c r="AJ28" s="49" t="s">
        <v>42</v>
      </c>
      <c r="AK28" s="49" t="s">
        <v>50</v>
      </c>
      <c r="AL28" s="49" t="s">
        <v>59</v>
      </c>
      <c r="AM28" s="49" t="s">
        <v>113</v>
      </c>
      <c r="AN28" s="49" t="s">
        <v>141</v>
      </c>
      <c r="AO28" s="49" t="s">
        <v>124</v>
      </c>
      <c r="AP28" s="49" t="s">
        <v>145</v>
      </c>
      <c r="AQ28" s="84" t="s">
        <v>47</v>
      </c>
      <c r="AR28" s="93" t="s">
        <v>138</v>
      </c>
      <c r="AS28" s="25" t="str">
        <f>IF(AS27&lt;&gt;"",VLOOKUP(AS27,#REF!,'Khối 6.9'!#REF!,0),"")</f>
        <v/>
      </c>
      <c r="AT28" s="26" t="str">
        <f>IF(AT27&lt;&gt;"",VLOOKUP(AT27,#REF!,'Khối 6.9'!#REF!,0),"")</f>
        <v/>
      </c>
      <c r="AU28" s="27"/>
      <c r="AV28" s="15"/>
      <c r="BD28" s="16"/>
    </row>
    <row r="29" spans="1:56" s="16" customFormat="1" ht="13.5" customHeight="1">
      <c r="A29" s="153"/>
      <c r="B29" s="2">
        <v>4</v>
      </c>
      <c r="C29" s="148" t="s">
        <v>213</v>
      </c>
      <c r="D29" s="48"/>
      <c r="E29" s="48"/>
      <c r="F29" s="48"/>
      <c r="G29" s="48" t="s">
        <v>30</v>
      </c>
      <c r="H29" s="48" t="s">
        <v>30</v>
      </c>
      <c r="I29" s="48" t="s">
        <v>183</v>
      </c>
      <c r="J29" s="48" t="s">
        <v>181</v>
      </c>
      <c r="K29" s="48" t="s">
        <v>34</v>
      </c>
      <c r="L29" s="48" t="s">
        <v>25</v>
      </c>
      <c r="M29" s="48" t="s">
        <v>53</v>
      </c>
      <c r="N29" s="48" t="s">
        <v>180</v>
      </c>
      <c r="O29" s="48" t="s">
        <v>198</v>
      </c>
      <c r="P29" s="61" t="s">
        <v>31</v>
      </c>
      <c r="Q29" s="48" t="s">
        <v>25</v>
      </c>
      <c r="R29" s="48" t="s">
        <v>198</v>
      </c>
      <c r="S29" s="48" t="s">
        <v>110</v>
      </c>
      <c r="T29" s="48" t="s">
        <v>53</v>
      </c>
      <c r="U29" s="48" t="s">
        <v>30</v>
      </c>
      <c r="V29" s="48" t="s">
        <v>189</v>
      </c>
      <c r="W29" s="48" t="s">
        <v>180</v>
      </c>
      <c r="X29" s="61" t="s">
        <v>53</v>
      </c>
      <c r="Y29" s="61" t="s">
        <v>180</v>
      </c>
      <c r="Z29" s="48" t="s">
        <v>189</v>
      </c>
      <c r="AA29" s="48" t="s">
        <v>33</v>
      </c>
      <c r="AB29" s="48" t="s">
        <v>25</v>
      </c>
      <c r="AC29" s="48" t="s">
        <v>34</v>
      </c>
      <c r="AD29" s="48" t="s">
        <v>53</v>
      </c>
      <c r="AE29" s="48" t="s">
        <v>53</v>
      </c>
      <c r="AF29" s="48" t="s">
        <v>190</v>
      </c>
      <c r="AG29" s="48" t="s">
        <v>30</v>
      </c>
      <c r="AH29" s="48" t="s">
        <v>29</v>
      </c>
      <c r="AI29" s="48" t="s">
        <v>25</v>
      </c>
      <c r="AJ29" s="48" t="s">
        <v>29</v>
      </c>
      <c r="AK29" s="48" t="s">
        <v>40</v>
      </c>
      <c r="AL29" s="48" t="s">
        <v>31</v>
      </c>
      <c r="AM29" s="48" t="s">
        <v>26</v>
      </c>
      <c r="AN29" s="48" t="s">
        <v>29</v>
      </c>
      <c r="AO29" s="48" t="s">
        <v>30</v>
      </c>
      <c r="AP29" s="48" t="s">
        <v>198</v>
      </c>
      <c r="AQ29" s="85" t="s">
        <v>30</v>
      </c>
      <c r="AR29" s="94" t="s">
        <v>30</v>
      </c>
      <c r="AS29" s="31"/>
      <c r="AT29" s="21"/>
      <c r="AU29" s="21"/>
      <c r="AV29" s="15"/>
    </row>
    <row r="30" spans="1:56" ht="12.6" customHeight="1">
      <c r="A30" s="153"/>
      <c r="B30" s="17"/>
      <c r="C30" s="149"/>
      <c r="D30" s="49"/>
      <c r="E30" s="49"/>
      <c r="F30" s="49"/>
      <c r="G30" s="49" t="s">
        <v>134</v>
      </c>
      <c r="H30" s="49" t="s">
        <v>56</v>
      </c>
      <c r="I30" s="49" t="s">
        <v>146</v>
      </c>
      <c r="J30" s="49" t="s">
        <v>140</v>
      </c>
      <c r="K30" s="49" t="s">
        <v>90</v>
      </c>
      <c r="L30" s="49" t="s">
        <v>135</v>
      </c>
      <c r="M30" s="49" t="s">
        <v>57</v>
      </c>
      <c r="N30" s="49" t="s">
        <v>186</v>
      </c>
      <c r="O30" s="49" t="s">
        <v>72</v>
      </c>
      <c r="P30" s="49" t="s">
        <v>204</v>
      </c>
      <c r="Q30" s="49" t="s">
        <v>150</v>
      </c>
      <c r="R30" s="49" t="s">
        <v>202</v>
      </c>
      <c r="S30" s="49" t="s">
        <v>112</v>
      </c>
      <c r="T30" s="49" t="s">
        <v>191</v>
      </c>
      <c r="U30" s="49" t="s">
        <v>201</v>
      </c>
      <c r="V30" s="49" t="s">
        <v>219</v>
      </c>
      <c r="W30" s="49" t="s">
        <v>128</v>
      </c>
      <c r="X30" s="49" t="s">
        <v>80</v>
      </c>
      <c r="Y30" s="49" t="s">
        <v>185</v>
      </c>
      <c r="Z30" s="49" t="s">
        <v>143</v>
      </c>
      <c r="AA30" s="49" t="s">
        <v>215</v>
      </c>
      <c r="AB30" s="49" t="s">
        <v>124</v>
      </c>
      <c r="AC30" s="49" t="s">
        <v>197</v>
      </c>
      <c r="AD30" s="49" t="s">
        <v>67</v>
      </c>
      <c r="AE30" s="49" t="s">
        <v>60</v>
      </c>
      <c r="AF30" s="49" t="s">
        <v>42</v>
      </c>
      <c r="AG30" s="49" t="s">
        <v>61</v>
      </c>
      <c r="AH30" s="49" t="s">
        <v>52</v>
      </c>
      <c r="AI30" s="49" t="s">
        <v>63</v>
      </c>
      <c r="AJ30" s="49" t="s">
        <v>113</v>
      </c>
      <c r="AK30" s="49" t="s">
        <v>196</v>
      </c>
      <c r="AL30" s="49" t="s">
        <v>44</v>
      </c>
      <c r="AM30" s="49" t="s">
        <v>50</v>
      </c>
      <c r="AN30" s="49" t="s">
        <v>145</v>
      </c>
      <c r="AO30" s="49" t="s">
        <v>127</v>
      </c>
      <c r="AP30" s="49" t="s">
        <v>59</v>
      </c>
      <c r="AQ30" s="84" t="s">
        <v>47</v>
      </c>
      <c r="AR30" s="93" t="s">
        <v>138</v>
      </c>
      <c r="AS30" s="25" t="str">
        <f>IF(AS29&lt;&gt;"",VLOOKUP(AS29,#REF!,'Khối 6.9'!#REF!,0),"")</f>
        <v/>
      </c>
      <c r="AT30" s="26" t="str">
        <f>IF(AT29&lt;&gt;"",VLOOKUP(AT29,#REF!,'Khối 6.9'!#REF!,0),"")</f>
        <v/>
      </c>
      <c r="AU30" s="27"/>
      <c r="AV30" s="15"/>
      <c r="BD30" s="16"/>
    </row>
    <row r="31" spans="1:56" s="16" customFormat="1" ht="13.5" customHeight="1">
      <c r="A31" s="153"/>
      <c r="B31" s="2">
        <v>5</v>
      </c>
      <c r="C31" s="148" t="s">
        <v>214</v>
      </c>
      <c r="D31" s="48"/>
      <c r="E31" s="48"/>
      <c r="F31" s="48"/>
      <c r="G31" s="48" t="s">
        <v>30</v>
      </c>
      <c r="H31" s="48" t="s">
        <v>30</v>
      </c>
      <c r="I31" s="48" t="s">
        <v>34</v>
      </c>
      <c r="J31" s="48" t="s">
        <v>198</v>
      </c>
      <c r="K31" s="48" t="s">
        <v>190</v>
      </c>
      <c r="L31" s="48" t="s">
        <v>25</v>
      </c>
      <c r="M31" s="48" t="s">
        <v>34</v>
      </c>
      <c r="N31" s="48" t="s">
        <v>198</v>
      </c>
      <c r="O31" s="48" t="s">
        <v>189</v>
      </c>
      <c r="P31" s="48" t="s">
        <v>31</v>
      </c>
      <c r="Q31" s="61" t="s">
        <v>182</v>
      </c>
      <c r="R31" s="48" t="s">
        <v>180</v>
      </c>
      <c r="S31" s="48" t="s">
        <v>53</v>
      </c>
      <c r="T31" s="48" t="s">
        <v>110</v>
      </c>
      <c r="U31" s="48" t="s">
        <v>30</v>
      </c>
      <c r="V31" s="48" t="s">
        <v>25</v>
      </c>
      <c r="W31" s="61" t="s">
        <v>31</v>
      </c>
      <c r="X31" s="61" t="s">
        <v>110</v>
      </c>
      <c r="Y31" s="61" t="s">
        <v>181</v>
      </c>
      <c r="Z31" s="61" t="s">
        <v>30</v>
      </c>
      <c r="AA31" s="48" t="s">
        <v>29</v>
      </c>
      <c r="AB31" s="48" t="s">
        <v>25</v>
      </c>
      <c r="AC31" s="48" t="s">
        <v>189</v>
      </c>
      <c r="AD31" s="48" t="s">
        <v>40</v>
      </c>
      <c r="AE31" s="48" t="s">
        <v>29</v>
      </c>
      <c r="AF31" s="48" t="s">
        <v>30</v>
      </c>
      <c r="AG31" s="48" t="s">
        <v>25</v>
      </c>
      <c r="AH31" s="48" t="s">
        <v>27</v>
      </c>
      <c r="AI31" s="48" t="s">
        <v>25</v>
      </c>
      <c r="AJ31" s="48" t="s">
        <v>26</v>
      </c>
      <c r="AK31" s="48" t="s">
        <v>190</v>
      </c>
      <c r="AL31" s="48" t="s">
        <v>31</v>
      </c>
      <c r="AM31" s="48" t="s">
        <v>25</v>
      </c>
      <c r="AN31" s="48" t="s">
        <v>198</v>
      </c>
      <c r="AO31" s="48" t="s">
        <v>53</v>
      </c>
      <c r="AP31" s="48" t="s">
        <v>27</v>
      </c>
      <c r="AQ31" s="85" t="s">
        <v>25</v>
      </c>
      <c r="AR31" s="94" t="s">
        <v>53</v>
      </c>
      <c r="AS31" s="31"/>
      <c r="AT31" s="21"/>
      <c r="AU31" s="21"/>
      <c r="AV31" s="15"/>
    </row>
    <row r="32" spans="1:56" ht="12.6" customHeight="1" thickBot="1">
      <c r="A32" s="157"/>
      <c r="B32" s="114"/>
      <c r="C32" s="150"/>
      <c r="D32" s="62"/>
      <c r="E32" s="62"/>
      <c r="F32" s="62"/>
      <c r="G32" s="62" t="s">
        <v>134</v>
      </c>
      <c r="H32" s="62" t="s">
        <v>56</v>
      </c>
      <c r="I32" s="62" t="s">
        <v>90</v>
      </c>
      <c r="J32" s="62" t="s">
        <v>202</v>
      </c>
      <c r="K32" s="62" t="s">
        <v>193</v>
      </c>
      <c r="L32" s="62" t="s">
        <v>135</v>
      </c>
      <c r="M32" s="62" t="s">
        <v>195</v>
      </c>
      <c r="N32" s="62" t="s">
        <v>72</v>
      </c>
      <c r="O32" s="62" t="s">
        <v>219</v>
      </c>
      <c r="P32" s="62" t="s">
        <v>204</v>
      </c>
      <c r="Q32" s="62" t="s">
        <v>186</v>
      </c>
      <c r="R32" s="62" t="s">
        <v>185</v>
      </c>
      <c r="S32" s="62" t="s">
        <v>191</v>
      </c>
      <c r="T32" s="62" t="s">
        <v>153</v>
      </c>
      <c r="U32" s="62" t="s">
        <v>201</v>
      </c>
      <c r="V32" s="62" t="s">
        <v>123</v>
      </c>
      <c r="W32" s="62" t="s">
        <v>147</v>
      </c>
      <c r="X32" s="62" t="s">
        <v>112</v>
      </c>
      <c r="Y32" s="62" t="s">
        <v>71</v>
      </c>
      <c r="Z32" s="62" t="s">
        <v>47</v>
      </c>
      <c r="AA32" s="62" t="s">
        <v>52</v>
      </c>
      <c r="AB32" s="62" t="s">
        <v>124</v>
      </c>
      <c r="AC32" s="62" t="s">
        <v>143</v>
      </c>
      <c r="AD32" s="62" t="s">
        <v>75</v>
      </c>
      <c r="AE32" s="62" t="s">
        <v>113</v>
      </c>
      <c r="AF32" s="62" t="s">
        <v>79</v>
      </c>
      <c r="AG32" s="62" t="s">
        <v>150</v>
      </c>
      <c r="AH32" s="62" t="s">
        <v>151</v>
      </c>
      <c r="AI32" s="62" t="s">
        <v>63</v>
      </c>
      <c r="AJ32" s="62" t="s">
        <v>93</v>
      </c>
      <c r="AK32" s="62" t="s">
        <v>42</v>
      </c>
      <c r="AL32" s="62" t="s">
        <v>44</v>
      </c>
      <c r="AM32" s="62" t="s">
        <v>88</v>
      </c>
      <c r="AN32" s="62" t="s">
        <v>59</v>
      </c>
      <c r="AO32" s="62" t="s">
        <v>57</v>
      </c>
      <c r="AP32" s="62" t="s">
        <v>140</v>
      </c>
      <c r="AQ32" s="86" t="s">
        <v>126</v>
      </c>
      <c r="AR32" s="96" t="s">
        <v>67</v>
      </c>
      <c r="AS32" s="90"/>
      <c r="AT32" s="7"/>
      <c r="AU32" s="7"/>
      <c r="AV32" s="15"/>
      <c r="BD32" s="16"/>
    </row>
    <row r="33" spans="1:56" s="16" customFormat="1" ht="13.5" customHeight="1">
      <c r="A33" s="152" t="s">
        <v>22</v>
      </c>
      <c r="B33" s="151">
        <v>1</v>
      </c>
      <c r="C33" s="151" t="s">
        <v>210</v>
      </c>
      <c r="D33" s="61"/>
      <c r="E33" s="61" t="s">
        <v>36</v>
      </c>
      <c r="F33" s="61" t="s">
        <v>36</v>
      </c>
      <c r="G33" s="61" t="s">
        <v>198</v>
      </c>
      <c r="H33" s="61" t="s">
        <v>53</v>
      </c>
      <c r="I33" s="61" t="s">
        <v>181</v>
      </c>
      <c r="J33" s="61" t="s">
        <v>25</v>
      </c>
      <c r="K33" s="61" t="s">
        <v>25</v>
      </c>
      <c r="L33" s="61" t="s">
        <v>30</v>
      </c>
      <c r="M33" s="61" t="s">
        <v>25</v>
      </c>
      <c r="N33" s="61" t="s">
        <v>30</v>
      </c>
      <c r="O33" s="61" t="s">
        <v>184</v>
      </c>
      <c r="P33" s="61" t="s">
        <v>184</v>
      </c>
      <c r="Q33" s="61" t="s">
        <v>31</v>
      </c>
      <c r="R33" s="61" t="s">
        <v>25</v>
      </c>
      <c r="S33" s="61" t="s">
        <v>30</v>
      </c>
      <c r="T33" s="61" t="s">
        <v>25</v>
      </c>
      <c r="U33" s="61" t="s">
        <v>183</v>
      </c>
      <c r="V33" s="61" t="s">
        <v>30</v>
      </c>
      <c r="W33" s="61" t="s">
        <v>182</v>
      </c>
      <c r="X33" s="61" t="s">
        <v>30</v>
      </c>
      <c r="Y33" s="63" t="s">
        <v>33</v>
      </c>
      <c r="Z33" s="61" t="s">
        <v>110</v>
      </c>
      <c r="AA33" s="61" t="s">
        <v>207</v>
      </c>
      <c r="AB33" s="61" t="s">
        <v>207</v>
      </c>
      <c r="AC33" s="61" t="s">
        <v>207</v>
      </c>
      <c r="AD33" s="61" t="s">
        <v>208</v>
      </c>
      <c r="AE33" s="61" t="s">
        <v>208</v>
      </c>
      <c r="AF33" s="61" t="s">
        <v>208</v>
      </c>
      <c r="AG33" s="61" t="s">
        <v>29</v>
      </c>
      <c r="AH33" s="61" t="s">
        <v>190</v>
      </c>
      <c r="AI33" s="61" t="s">
        <v>208</v>
      </c>
      <c r="AJ33" s="61" t="s">
        <v>25</v>
      </c>
      <c r="AK33" s="61" t="s">
        <v>208</v>
      </c>
      <c r="AL33" s="61" t="s">
        <v>208</v>
      </c>
      <c r="AM33" s="61" t="s">
        <v>198</v>
      </c>
      <c r="AN33" s="61" t="s">
        <v>31</v>
      </c>
      <c r="AO33" s="61" t="s">
        <v>208</v>
      </c>
      <c r="AP33" s="61" t="s">
        <v>25</v>
      </c>
      <c r="AQ33" s="83" t="s">
        <v>53</v>
      </c>
      <c r="AR33" s="97" t="s">
        <v>208</v>
      </c>
      <c r="AS33" s="91"/>
      <c r="AT33" s="29"/>
      <c r="AU33" s="29"/>
      <c r="AV33" s="30"/>
    </row>
    <row r="34" spans="1:56" ht="12.6" customHeight="1">
      <c r="A34" s="158"/>
      <c r="B34" s="149"/>
      <c r="C34" s="149"/>
      <c r="D34" s="49"/>
      <c r="E34" s="49" t="s">
        <v>70</v>
      </c>
      <c r="F34" s="49" t="s">
        <v>68</v>
      </c>
      <c r="G34" s="49" t="s">
        <v>202</v>
      </c>
      <c r="H34" s="49" t="s">
        <v>191</v>
      </c>
      <c r="I34" s="49" t="s">
        <v>71</v>
      </c>
      <c r="J34" s="49" t="s">
        <v>85</v>
      </c>
      <c r="K34" s="49" t="s">
        <v>135</v>
      </c>
      <c r="L34" s="49" t="s">
        <v>199</v>
      </c>
      <c r="M34" s="49" t="s">
        <v>112</v>
      </c>
      <c r="N34" s="49" t="s">
        <v>200</v>
      </c>
      <c r="O34" s="49" t="s">
        <v>137</v>
      </c>
      <c r="P34" s="49" t="s">
        <v>127</v>
      </c>
      <c r="Q34" s="49" t="s">
        <v>139</v>
      </c>
      <c r="R34" s="49" t="s">
        <v>81</v>
      </c>
      <c r="S34" s="49" t="s">
        <v>48</v>
      </c>
      <c r="T34" s="49" t="s">
        <v>153</v>
      </c>
      <c r="U34" s="49" t="s">
        <v>93</v>
      </c>
      <c r="V34" s="49" t="s">
        <v>154</v>
      </c>
      <c r="W34" s="49" t="s">
        <v>149</v>
      </c>
      <c r="X34" s="49" t="s">
        <v>136</v>
      </c>
      <c r="Y34" s="49" t="s">
        <v>215</v>
      </c>
      <c r="Z34" s="49" t="s">
        <v>88</v>
      </c>
      <c r="AA34" s="49" t="s">
        <v>94</v>
      </c>
      <c r="AB34" s="49" t="s">
        <v>111</v>
      </c>
      <c r="AC34" s="49" t="s">
        <v>121</v>
      </c>
      <c r="AD34" s="49" t="s">
        <v>133</v>
      </c>
      <c r="AE34" s="49" t="s">
        <v>76</v>
      </c>
      <c r="AF34" s="49" t="s">
        <v>82</v>
      </c>
      <c r="AG34" s="49" t="s">
        <v>47</v>
      </c>
      <c r="AH34" s="49" t="s">
        <v>150</v>
      </c>
      <c r="AI34" s="49" t="s">
        <v>63</v>
      </c>
      <c r="AJ34" s="49" t="s">
        <v>73</v>
      </c>
      <c r="AK34" s="49" t="s">
        <v>77</v>
      </c>
      <c r="AL34" s="49" t="s">
        <v>78</v>
      </c>
      <c r="AM34" s="49" t="s">
        <v>59</v>
      </c>
      <c r="AN34" s="49" t="s">
        <v>132</v>
      </c>
      <c r="AO34" s="49" t="s">
        <v>124</v>
      </c>
      <c r="AP34" s="49" t="s">
        <v>152</v>
      </c>
      <c r="AQ34" s="84" t="s">
        <v>67</v>
      </c>
      <c r="AR34" s="95" t="s">
        <v>114</v>
      </c>
      <c r="AS34" s="89"/>
      <c r="AT34" s="3"/>
      <c r="AU34" s="3"/>
      <c r="AV34" s="15"/>
      <c r="BD34" s="16"/>
    </row>
    <row r="35" spans="1:56" s="16" customFormat="1" ht="13.5" customHeight="1">
      <c r="A35" s="158"/>
      <c r="B35" s="2">
        <v>2</v>
      </c>
      <c r="C35" s="148" t="s">
        <v>211</v>
      </c>
      <c r="D35" s="48"/>
      <c r="E35" s="48" t="s">
        <v>36</v>
      </c>
      <c r="F35" s="48" t="s">
        <v>36</v>
      </c>
      <c r="G35" s="48" t="s">
        <v>184</v>
      </c>
      <c r="H35" s="61" t="s">
        <v>25</v>
      </c>
      <c r="I35" s="48" t="s">
        <v>53</v>
      </c>
      <c r="J35" s="48" t="s">
        <v>25</v>
      </c>
      <c r="K35" s="48" t="s">
        <v>30</v>
      </c>
      <c r="L35" s="48" t="s">
        <v>30</v>
      </c>
      <c r="M35" s="48" t="s">
        <v>25</v>
      </c>
      <c r="N35" s="48" t="s">
        <v>30</v>
      </c>
      <c r="O35" s="48" t="s">
        <v>30</v>
      </c>
      <c r="P35" s="48" t="s">
        <v>33</v>
      </c>
      <c r="Q35" s="61" t="s">
        <v>198</v>
      </c>
      <c r="R35" s="48" t="s">
        <v>184</v>
      </c>
      <c r="S35" s="48" t="s">
        <v>30</v>
      </c>
      <c r="T35" s="48" t="s">
        <v>31</v>
      </c>
      <c r="U35" s="48" t="s">
        <v>110</v>
      </c>
      <c r="V35" s="48" t="s">
        <v>110</v>
      </c>
      <c r="W35" s="48" t="s">
        <v>33</v>
      </c>
      <c r="X35" s="48" t="s">
        <v>25</v>
      </c>
      <c r="Y35" s="48" t="s">
        <v>25</v>
      </c>
      <c r="Z35" s="48" t="s">
        <v>180</v>
      </c>
      <c r="AA35" s="48" t="s">
        <v>30</v>
      </c>
      <c r="AB35" s="48" t="s">
        <v>30</v>
      </c>
      <c r="AC35" s="48" t="s">
        <v>30</v>
      </c>
      <c r="AD35" s="48" t="s">
        <v>27</v>
      </c>
      <c r="AE35" s="61" t="s">
        <v>25</v>
      </c>
      <c r="AF35" s="48" t="s">
        <v>25</v>
      </c>
      <c r="AG35" s="48" t="s">
        <v>53</v>
      </c>
      <c r="AH35" s="48" t="s">
        <v>207</v>
      </c>
      <c r="AI35" s="48" t="s">
        <v>207</v>
      </c>
      <c r="AJ35" s="48" t="s">
        <v>208</v>
      </c>
      <c r="AK35" s="48" t="s">
        <v>25</v>
      </c>
      <c r="AL35" s="48" t="s">
        <v>25</v>
      </c>
      <c r="AM35" s="48" t="s">
        <v>25</v>
      </c>
      <c r="AN35" s="48" t="s">
        <v>31</v>
      </c>
      <c r="AO35" s="48" t="s">
        <v>25</v>
      </c>
      <c r="AP35" s="48" t="s">
        <v>208</v>
      </c>
      <c r="AQ35" s="85" t="s">
        <v>208</v>
      </c>
      <c r="AR35" s="94" t="s">
        <v>53</v>
      </c>
      <c r="AS35" s="31"/>
      <c r="AT35" s="21"/>
      <c r="AU35" s="21"/>
      <c r="AV35" s="15"/>
    </row>
    <row r="36" spans="1:56" ht="12.6" customHeight="1">
      <c r="A36" s="158"/>
      <c r="B36" s="17"/>
      <c r="C36" s="149"/>
      <c r="D36" s="49"/>
      <c r="E36" s="49" t="s">
        <v>70</v>
      </c>
      <c r="F36" s="49" t="s">
        <v>68</v>
      </c>
      <c r="G36" s="49" t="s">
        <v>134</v>
      </c>
      <c r="H36" s="49" t="s">
        <v>86</v>
      </c>
      <c r="I36" s="49" t="s">
        <v>191</v>
      </c>
      <c r="J36" s="49" t="s">
        <v>85</v>
      </c>
      <c r="K36" s="49" t="s">
        <v>61</v>
      </c>
      <c r="L36" s="49" t="s">
        <v>199</v>
      </c>
      <c r="M36" s="49" t="s">
        <v>112</v>
      </c>
      <c r="N36" s="49" t="s">
        <v>200</v>
      </c>
      <c r="O36" s="49" t="s">
        <v>127</v>
      </c>
      <c r="P36" s="49" t="s">
        <v>154</v>
      </c>
      <c r="Q36" s="49" t="s">
        <v>202</v>
      </c>
      <c r="R36" s="49" t="s">
        <v>137</v>
      </c>
      <c r="S36" s="49" t="s">
        <v>48</v>
      </c>
      <c r="T36" s="49" t="s">
        <v>120</v>
      </c>
      <c r="U36" s="49" t="s">
        <v>135</v>
      </c>
      <c r="V36" s="49" t="s">
        <v>153</v>
      </c>
      <c r="W36" s="49" t="s">
        <v>215</v>
      </c>
      <c r="X36" s="49" t="s">
        <v>54</v>
      </c>
      <c r="Y36" s="49" t="s">
        <v>150</v>
      </c>
      <c r="Z36" s="49" t="s">
        <v>66</v>
      </c>
      <c r="AA36" s="49" t="s">
        <v>94</v>
      </c>
      <c r="AB36" s="49" t="s">
        <v>111</v>
      </c>
      <c r="AC36" s="49" t="s">
        <v>121</v>
      </c>
      <c r="AD36" s="49" t="s">
        <v>71</v>
      </c>
      <c r="AE36" s="49" t="s">
        <v>76</v>
      </c>
      <c r="AF36" s="49" t="s">
        <v>82</v>
      </c>
      <c r="AG36" s="49" t="s">
        <v>60</v>
      </c>
      <c r="AH36" s="49" t="s">
        <v>138</v>
      </c>
      <c r="AI36" s="49" t="s">
        <v>218</v>
      </c>
      <c r="AJ36" s="49" t="s">
        <v>73</v>
      </c>
      <c r="AK36" s="49" t="s">
        <v>77</v>
      </c>
      <c r="AL36" s="49" t="s">
        <v>78</v>
      </c>
      <c r="AM36" s="49" t="s">
        <v>88</v>
      </c>
      <c r="AN36" s="49" t="s">
        <v>132</v>
      </c>
      <c r="AO36" s="49" t="s">
        <v>124</v>
      </c>
      <c r="AP36" s="49" t="s">
        <v>152</v>
      </c>
      <c r="AQ36" s="84" t="s">
        <v>126</v>
      </c>
      <c r="AR36" s="93" t="s">
        <v>67</v>
      </c>
      <c r="AS36" s="25" t="str">
        <f>IF(AS35&lt;&gt;"",VLOOKUP(AS35,#REF!,'Khối 6.9'!#REF!,0),"")</f>
        <v/>
      </c>
      <c r="AT36" s="26" t="str">
        <f>IF(AT35&lt;&gt;"",VLOOKUP(AT35,#REF!,'Khối 6.9'!#REF!,0),"")</f>
        <v/>
      </c>
      <c r="AU36" s="27"/>
      <c r="AV36" s="15"/>
      <c r="BD36" s="16"/>
    </row>
    <row r="37" spans="1:56" s="16" customFormat="1" ht="13.5" customHeight="1">
      <c r="A37" s="158"/>
      <c r="B37" s="2">
        <v>3</v>
      </c>
      <c r="C37" s="148" t="s">
        <v>212</v>
      </c>
      <c r="D37" s="48"/>
      <c r="E37" s="48" t="s">
        <v>36</v>
      </c>
      <c r="F37" s="48" t="s">
        <v>205</v>
      </c>
      <c r="G37" s="48" t="s">
        <v>33</v>
      </c>
      <c r="H37" s="48" t="s">
        <v>190</v>
      </c>
      <c r="I37" s="48" t="s">
        <v>110</v>
      </c>
      <c r="J37" s="48" t="s">
        <v>110</v>
      </c>
      <c r="K37" s="48" t="s">
        <v>110</v>
      </c>
      <c r="L37" s="48" t="s">
        <v>190</v>
      </c>
      <c r="M37" s="48" t="s">
        <v>110</v>
      </c>
      <c r="N37" s="48" t="s">
        <v>25</v>
      </c>
      <c r="O37" s="48" t="s">
        <v>30</v>
      </c>
      <c r="P37" s="48" t="s">
        <v>182</v>
      </c>
      <c r="Q37" s="48" t="s">
        <v>184</v>
      </c>
      <c r="R37" s="48" t="s">
        <v>53</v>
      </c>
      <c r="S37" s="48" t="s">
        <v>31</v>
      </c>
      <c r="T37" s="48" t="s">
        <v>180</v>
      </c>
      <c r="U37" s="48" t="s">
        <v>25</v>
      </c>
      <c r="V37" s="48" t="s">
        <v>190</v>
      </c>
      <c r="W37" s="48" t="s">
        <v>25</v>
      </c>
      <c r="X37" s="48" t="s">
        <v>25</v>
      </c>
      <c r="Y37" s="48" t="s">
        <v>25</v>
      </c>
      <c r="Z37" s="48" t="s">
        <v>181</v>
      </c>
      <c r="AA37" s="48" t="s">
        <v>208</v>
      </c>
      <c r="AB37" s="48" t="s">
        <v>53</v>
      </c>
      <c r="AC37" s="48" t="s">
        <v>31</v>
      </c>
      <c r="AD37" s="48" t="s">
        <v>33</v>
      </c>
      <c r="AE37" s="61" t="s">
        <v>25</v>
      </c>
      <c r="AF37" s="48" t="s">
        <v>53</v>
      </c>
      <c r="AG37" s="48" t="s">
        <v>207</v>
      </c>
      <c r="AH37" s="48" t="s">
        <v>208</v>
      </c>
      <c r="AI37" s="48" t="s">
        <v>34</v>
      </c>
      <c r="AJ37" s="61" t="s">
        <v>31</v>
      </c>
      <c r="AK37" s="48" t="s">
        <v>30</v>
      </c>
      <c r="AL37" s="48" t="s">
        <v>31</v>
      </c>
      <c r="AM37" s="48" t="s">
        <v>30</v>
      </c>
      <c r="AN37" s="48" t="s">
        <v>208</v>
      </c>
      <c r="AO37" s="48" t="s">
        <v>33</v>
      </c>
      <c r="AP37" s="48" t="s">
        <v>190</v>
      </c>
      <c r="AQ37" s="85" t="s">
        <v>207</v>
      </c>
      <c r="AR37" s="94" t="s">
        <v>30</v>
      </c>
      <c r="AS37" s="31"/>
      <c r="AT37" s="21"/>
      <c r="AU37" s="21"/>
      <c r="AV37" s="15"/>
    </row>
    <row r="38" spans="1:56" ht="12.6" customHeight="1">
      <c r="A38" s="158"/>
      <c r="B38" s="17"/>
      <c r="C38" s="149"/>
      <c r="D38" s="49"/>
      <c r="E38" s="49" t="s">
        <v>70</v>
      </c>
      <c r="F38" s="49" t="s">
        <v>85</v>
      </c>
      <c r="G38" s="49" t="s">
        <v>154</v>
      </c>
      <c r="H38" s="49" t="s">
        <v>86</v>
      </c>
      <c r="I38" s="49" t="s">
        <v>88</v>
      </c>
      <c r="J38" s="49" t="s">
        <v>153</v>
      </c>
      <c r="K38" s="49" t="s">
        <v>135</v>
      </c>
      <c r="L38" s="49" t="s">
        <v>81</v>
      </c>
      <c r="M38" s="49" t="s">
        <v>112</v>
      </c>
      <c r="N38" s="49" t="s">
        <v>78</v>
      </c>
      <c r="O38" s="49" t="s">
        <v>127</v>
      </c>
      <c r="P38" s="49" t="s">
        <v>149</v>
      </c>
      <c r="Q38" s="49" t="s">
        <v>137</v>
      </c>
      <c r="R38" s="49" t="s">
        <v>191</v>
      </c>
      <c r="S38" s="49" t="s">
        <v>139</v>
      </c>
      <c r="T38" s="49" t="s">
        <v>66</v>
      </c>
      <c r="U38" s="49" t="s">
        <v>77</v>
      </c>
      <c r="V38" s="49" t="s">
        <v>240</v>
      </c>
      <c r="W38" s="49" t="s">
        <v>152</v>
      </c>
      <c r="X38" s="49" t="s">
        <v>54</v>
      </c>
      <c r="Y38" s="49" t="s">
        <v>150</v>
      </c>
      <c r="Z38" s="49" t="s">
        <v>71</v>
      </c>
      <c r="AA38" s="49" t="s">
        <v>114</v>
      </c>
      <c r="AB38" s="49" t="s">
        <v>60</v>
      </c>
      <c r="AC38" s="49" t="s">
        <v>132</v>
      </c>
      <c r="AD38" s="49" t="s">
        <v>136</v>
      </c>
      <c r="AE38" s="49" t="s">
        <v>76</v>
      </c>
      <c r="AF38" s="49" t="s">
        <v>67</v>
      </c>
      <c r="AG38" s="49" t="s">
        <v>61</v>
      </c>
      <c r="AH38" s="49" t="s">
        <v>73</v>
      </c>
      <c r="AI38" s="49" t="s">
        <v>197</v>
      </c>
      <c r="AJ38" s="49" t="s">
        <v>120</v>
      </c>
      <c r="AK38" s="49" t="s">
        <v>134</v>
      </c>
      <c r="AL38" s="49" t="s">
        <v>44</v>
      </c>
      <c r="AM38" s="49" t="s">
        <v>111</v>
      </c>
      <c r="AN38" s="49" t="s">
        <v>133</v>
      </c>
      <c r="AO38" s="49" t="s">
        <v>215</v>
      </c>
      <c r="AP38" s="49" t="s">
        <v>126</v>
      </c>
      <c r="AQ38" s="84" t="s">
        <v>47</v>
      </c>
      <c r="AR38" s="93" t="s">
        <v>138</v>
      </c>
      <c r="AS38" s="25" t="str">
        <f>IF(AS37&lt;&gt;"",VLOOKUP(AS37,#REF!,'Khối 6.9'!#REF!,0),"")</f>
        <v/>
      </c>
      <c r="AT38" s="26" t="str">
        <f>IF(AT37&lt;&gt;"",VLOOKUP(AT37,#REF!,'Khối 6.9'!#REF!,0),"")</f>
        <v/>
      </c>
      <c r="AU38" s="27"/>
      <c r="AV38" s="15"/>
      <c r="BD38" s="16"/>
    </row>
    <row r="39" spans="1:56" s="16" customFormat="1" ht="13.5" customHeight="1">
      <c r="A39" s="158"/>
      <c r="B39" s="2">
        <v>4</v>
      </c>
      <c r="C39" s="148" t="s">
        <v>213</v>
      </c>
      <c r="D39" s="48"/>
      <c r="E39" s="48"/>
      <c r="F39" s="48" t="s">
        <v>205</v>
      </c>
      <c r="G39" s="48" t="s">
        <v>220</v>
      </c>
      <c r="H39" s="48" t="s">
        <v>221</v>
      </c>
      <c r="I39" s="48" t="s">
        <v>220</v>
      </c>
      <c r="J39" s="48" t="s">
        <v>220</v>
      </c>
      <c r="K39" s="48" t="s">
        <v>221</v>
      </c>
      <c r="L39" s="48" t="s">
        <v>220</v>
      </c>
      <c r="M39" s="48" t="s">
        <v>220</v>
      </c>
      <c r="N39" s="48" t="s">
        <v>221</v>
      </c>
      <c r="O39" s="48" t="s">
        <v>220</v>
      </c>
      <c r="P39" s="48" t="s">
        <v>221</v>
      </c>
      <c r="Q39" s="48" t="s">
        <v>220</v>
      </c>
      <c r="R39" s="48"/>
      <c r="S39" s="48"/>
      <c r="T39" s="48"/>
      <c r="U39" s="48"/>
      <c r="V39" s="48"/>
      <c r="W39" s="61"/>
      <c r="X39" s="48"/>
      <c r="Y39" s="48"/>
      <c r="Z39" s="48" t="s">
        <v>36</v>
      </c>
      <c r="AA39" s="48" t="s">
        <v>25</v>
      </c>
      <c r="AB39" s="48" t="s">
        <v>208</v>
      </c>
      <c r="AC39" s="48" t="s">
        <v>25</v>
      </c>
      <c r="AD39" s="48" t="s">
        <v>207</v>
      </c>
      <c r="AE39" s="61" t="s">
        <v>207</v>
      </c>
      <c r="AF39" s="48" t="s">
        <v>207</v>
      </c>
      <c r="AG39" s="48" t="s">
        <v>208</v>
      </c>
      <c r="AH39" s="48" t="s">
        <v>33</v>
      </c>
      <c r="AI39" s="48" t="s">
        <v>30</v>
      </c>
      <c r="AJ39" s="48" t="s">
        <v>207</v>
      </c>
      <c r="AK39" s="48" t="s">
        <v>53</v>
      </c>
      <c r="AL39" s="48" t="s">
        <v>207</v>
      </c>
      <c r="AM39" s="48" t="s">
        <v>208</v>
      </c>
      <c r="AN39" s="48" t="s">
        <v>207</v>
      </c>
      <c r="AO39" s="48" t="s">
        <v>207</v>
      </c>
      <c r="AP39" s="48" t="s">
        <v>207</v>
      </c>
      <c r="AQ39" s="85" t="s">
        <v>30</v>
      </c>
      <c r="AR39" s="94" t="s">
        <v>207</v>
      </c>
      <c r="AS39" s="31"/>
      <c r="AT39" s="21"/>
      <c r="AU39" s="21"/>
      <c r="AV39" s="15"/>
    </row>
    <row r="40" spans="1:56" ht="12.6" customHeight="1">
      <c r="A40" s="158"/>
      <c r="B40" s="17"/>
      <c r="C40" s="149"/>
      <c r="D40" s="49"/>
      <c r="E40" s="49"/>
      <c r="F40" s="49" t="s">
        <v>85</v>
      </c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49" t="s">
        <v>70</v>
      </c>
      <c r="AA40" s="49" t="s">
        <v>114</v>
      </c>
      <c r="AB40" s="49" t="s">
        <v>124</v>
      </c>
      <c r="AC40" s="49" t="s">
        <v>126</v>
      </c>
      <c r="AD40" s="49" t="s">
        <v>137</v>
      </c>
      <c r="AE40" s="49" t="s">
        <v>89</v>
      </c>
      <c r="AF40" s="49" t="s">
        <v>79</v>
      </c>
      <c r="AG40" s="49" t="s">
        <v>150</v>
      </c>
      <c r="AH40" s="49" t="s">
        <v>215</v>
      </c>
      <c r="AI40" s="49" t="s">
        <v>218</v>
      </c>
      <c r="AJ40" s="49" t="s">
        <v>136</v>
      </c>
      <c r="AK40" s="49" t="s">
        <v>67</v>
      </c>
      <c r="AL40" s="49" t="s">
        <v>94</v>
      </c>
      <c r="AM40" s="49" t="s">
        <v>88</v>
      </c>
      <c r="AN40" s="49" t="s">
        <v>121</v>
      </c>
      <c r="AO40" s="49" t="s">
        <v>127</v>
      </c>
      <c r="AP40" s="49" t="s">
        <v>58</v>
      </c>
      <c r="AQ40" s="84" t="s">
        <v>47</v>
      </c>
      <c r="AR40" s="95" t="s">
        <v>138</v>
      </c>
      <c r="AS40" s="89"/>
      <c r="AT40" s="3"/>
      <c r="AU40" s="3"/>
      <c r="AV40" s="15"/>
      <c r="BD40" s="16"/>
    </row>
    <row r="41" spans="1:56" s="16" customFormat="1" ht="13.5" customHeight="1">
      <c r="A41" s="158"/>
      <c r="B41" s="2">
        <v>5</v>
      </c>
      <c r="C41" s="148" t="s">
        <v>214</v>
      </c>
      <c r="D41" s="48"/>
      <c r="E41" s="48"/>
      <c r="F41" s="48"/>
      <c r="G41" s="48" t="s">
        <v>220</v>
      </c>
      <c r="H41" s="48" t="s">
        <v>221</v>
      </c>
      <c r="I41" s="48" t="s">
        <v>220</v>
      </c>
      <c r="J41" s="48" t="s">
        <v>220</v>
      </c>
      <c r="K41" s="48" t="s">
        <v>221</v>
      </c>
      <c r="L41" s="48" t="s">
        <v>220</v>
      </c>
      <c r="M41" s="48" t="s">
        <v>220</v>
      </c>
      <c r="N41" s="48" t="s">
        <v>221</v>
      </c>
      <c r="O41" s="48" t="s">
        <v>220</v>
      </c>
      <c r="P41" s="48" t="s">
        <v>221</v>
      </c>
      <c r="Q41" s="48" t="s">
        <v>220</v>
      </c>
      <c r="R41" s="48"/>
      <c r="S41" s="48"/>
      <c r="T41" s="48"/>
      <c r="U41" s="48"/>
      <c r="V41" s="48"/>
      <c r="W41" s="48"/>
      <c r="X41" s="48"/>
      <c r="Y41" s="48"/>
      <c r="Z41" s="48" t="s">
        <v>25</v>
      </c>
      <c r="AA41" s="48" t="s">
        <v>190</v>
      </c>
      <c r="AB41" s="48" t="s">
        <v>34</v>
      </c>
      <c r="AC41" s="48" t="s">
        <v>208</v>
      </c>
      <c r="AD41" s="48" t="s">
        <v>30</v>
      </c>
      <c r="AE41" s="48" t="s">
        <v>30</v>
      </c>
      <c r="AF41" s="48" t="s">
        <v>30</v>
      </c>
      <c r="AG41" s="48" t="s">
        <v>31</v>
      </c>
      <c r="AH41" s="48" t="s">
        <v>25</v>
      </c>
      <c r="AI41" s="48" t="s">
        <v>30</v>
      </c>
      <c r="AJ41" s="48" t="s">
        <v>30</v>
      </c>
      <c r="AK41" s="48" t="s">
        <v>207</v>
      </c>
      <c r="AL41" s="48" t="s">
        <v>30</v>
      </c>
      <c r="AM41" s="48" t="s">
        <v>207</v>
      </c>
      <c r="AN41" s="48" t="s">
        <v>53</v>
      </c>
      <c r="AO41" s="48" t="s">
        <v>30</v>
      </c>
      <c r="AP41" s="48" t="s">
        <v>30</v>
      </c>
      <c r="AQ41" s="85" t="s">
        <v>31</v>
      </c>
      <c r="AR41" s="94" t="s">
        <v>29</v>
      </c>
      <c r="AS41" s="31"/>
      <c r="AT41" s="21"/>
      <c r="AU41" s="21"/>
      <c r="AV41" s="15"/>
    </row>
    <row r="42" spans="1:56" ht="12.6" customHeight="1" thickBot="1">
      <c r="A42" s="159"/>
      <c r="B42" s="114"/>
      <c r="C42" s="150"/>
      <c r="D42" s="62"/>
      <c r="E42" s="62"/>
      <c r="F42" s="62"/>
      <c r="G42" s="62"/>
      <c r="H42" s="62"/>
      <c r="I42" s="62"/>
      <c r="J42" s="62"/>
      <c r="K42" s="62"/>
      <c r="L42" s="62"/>
      <c r="M42" s="62"/>
      <c r="N42" s="62"/>
      <c r="O42" s="62"/>
      <c r="P42" s="62"/>
      <c r="Q42" s="62"/>
      <c r="R42" s="62"/>
      <c r="S42" s="62"/>
      <c r="T42" s="62"/>
      <c r="U42" s="62"/>
      <c r="V42" s="62"/>
      <c r="W42" s="62"/>
      <c r="X42" s="62"/>
      <c r="Y42" s="62"/>
      <c r="Z42" s="62" t="s">
        <v>153</v>
      </c>
      <c r="AA42" s="49" t="s">
        <v>114</v>
      </c>
      <c r="AB42" s="62" t="s">
        <v>197</v>
      </c>
      <c r="AC42" s="62" t="s">
        <v>126</v>
      </c>
      <c r="AD42" s="62" t="s">
        <v>137</v>
      </c>
      <c r="AE42" s="62" t="s">
        <v>89</v>
      </c>
      <c r="AF42" s="62" t="s">
        <v>79</v>
      </c>
      <c r="AG42" s="62" t="s">
        <v>120</v>
      </c>
      <c r="AH42" s="62" t="s">
        <v>73</v>
      </c>
      <c r="AI42" s="62" t="s">
        <v>218</v>
      </c>
      <c r="AJ42" s="62" t="s">
        <v>136</v>
      </c>
      <c r="AK42" s="62" t="s">
        <v>134</v>
      </c>
      <c r="AL42" s="62" t="s">
        <v>94</v>
      </c>
      <c r="AM42" s="62" t="s">
        <v>111</v>
      </c>
      <c r="AN42" s="62" t="s">
        <v>67</v>
      </c>
      <c r="AO42" s="62" t="s">
        <v>127</v>
      </c>
      <c r="AP42" s="62" t="s">
        <v>58</v>
      </c>
      <c r="AQ42" s="86" t="s">
        <v>44</v>
      </c>
      <c r="AR42" s="98" t="s">
        <v>47</v>
      </c>
      <c r="AS42" s="25" t="str">
        <f>IF(AS41&lt;&gt;"",VLOOKUP(AS41,#REF!,'Khối 6.9'!#REF!,0),"")</f>
        <v/>
      </c>
      <c r="AT42" s="26" t="str">
        <f>IF(AT41&lt;&gt;"",VLOOKUP(AT41,#REF!,'Khối 6.9'!#REF!,0),"")</f>
        <v/>
      </c>
      <c r="AU42" s="27"/>
      <c r="AV42" s="15"/>
      <c r="BD42" s="16"/>
    </row>
    <row r="43" spans="1:56" s="16" customFormat="1" ht="13.5" customHeight="1">
      <c r="A43" s="152" t="s">
        <v>23</v>
      </c>
      <c r="B43" s="151">
        <v>1</v>
      </c>
      <c r="C43" s="151" t="s">
        <v>210</v>
      </c>
      <c r="D43" s="63" t="s">
        <v>36</v>
      </c>
      <c r="E43" s="63" t="s">
        <v>36</v>
      </c>
      <c r="F43" s="63"/>
      <c r="G43" s="63" t="s">
        <v>25</v>
      </c>
      <c r="H43" s="63" t="s">
        <v>30</v>
      </c>
      <c r="I43" s="48" t="s">
        <v>31</v>
      </c>
      <c r="J43" s="63" t="s">
        <v>180</v>
      </c>
      <c r="K43" s="63" t="s">
        <v>184</v>
      </c>
      <c r="L43" s="63" t="s">
        <v>34</v>
      </c>
      <c r="M43" s="63" t="s">
        <v>30</v>
      </c>
      <c r="N43" s="48" t="s">
        <v>53</v>
      </c>
      <c r="O43" s="48" t="s">
        <v>25</v>
      </c>
      <c r="P43" s="48" t="s">
        <v>53</v>
      </c>
      <c r="Q43" s="63" t="s">
        <v>182</v>
      </c>
      <c r="R43" s="63" t="s">
        <v>189</v>
      </c>
      <c r="S43" s="48" t="s">
        <v>25</v>
      </c>
      <c r="T43" s="48" t="s">
        <v>189</v>
      </c>
      <c r="U43" s="63" t="s">
        <v>33</v>
      </c>
      <c r="V43" s="63" t="s">
        <v>182</v>
      </c>
      <c r="W43" s="61" t="s">
        <v>30</v>
      </c>
      <c r="X43" s="48" t="s">
        <v>25</v>
      </c>
      <c r="Y43" s="63" t="s">
        <v>30</v>
      </c>
      <c r="Z43" s="63" t="s">
        <v>183</v>
      </c>
      <c r="AA43" s="63" t="s">
        <v>27</v>
      </c>
      <c r="AB43" s="63" t="s">
        <v>27</v>
      </c>
      <c r="AC43" s="63" t="s">
        <v>26</v>
      </c>
      <c r="AD43" s="48" t="s">
        <v>27</v>
      </c>
      <c r="AE43" s="63" t="s">
        <v>40</v>
      </c>
      <c r="AF43" s="63" t="s">
        <v>31</v>
      </c>
      <c r="AG43" s="63" t="s">
        <v>38</v>
      </c>
      <c r="AH43" s="63" t="s">
        <v>31</v>
      </c>
      <c r="AI43" s="63" t="s">
        <v>190</v>
      </c>
      <c r="AJ43" s="63" t="s">
        <v>29</v>
      </c>
      <c r="AK43" s="64" t="s">
        <v>53</v>
      </c>
      <c r="AL43" s="63" t="s">
        <v>32</v>
      </c>
      <c r="AM43" s="63" t="s">
        <v>40</v>
      </c>
      <c r="AN43" s="63" t="s">
        <v>29</v>
      </c>
      <c r="AO43" s="63" t="s">
        <v>190</v>
      </c>
      <c r="AP43" s="63" t="s">
        <v>33</v>
      </c>
      <c r="AQ43" s="87" t="s">
        <v>29</v>
      </c>
      <c r="AR43" s="100" t="s">
        <v>190</v>
      </c>
      <c r="AS43" s="23"/>
      <c r="AT43" s="24"/>
      <c r="AU43" s="24"/>
      <c r="AV43" s="15"/>
    </row>
    <row r="44" spans="1:56" ht="12.6" customHeight="1">
      <c r="A44" s="153"/>
      <c r="B44" s="149"/>
      <c r="C44" s="149"/>
      <c r="D44" s="49" t="s">
        <v>148</v>
      </c>
      <c r="E44" s="49" t="s">
        <v>70</v>
      </c>
      <c r="F44" s="49"/>
      <c r="G44" s="49" t="s">
        <v>192</v>
      </c>
      <c r="H44" s="49" t="s">
        <v>56</v>
      </c>
      <c r="I44" s="49" t="s">
        <v>147</v>
      </c>
      <c r="J44" s="49" t="s">
        <v>66</v>
      </c>
      <c r="K44" s="49" t="s">
        <v>48</v>
      </c>
      <c r="L44" s="49" t="s">
        <v>195</v>
      </c>
      <c r="M44" s="49" t="s">
        <v>131</v>
      </c>
      <c r="N44" s="49" t="s">
        <v>57</v>
      </c>
      <c r="O44" s="49" t="s">
        <v>77</v>
      </c>
      <c r="P44" s="49" t="s">
        <v>80</v>
      </c>
      <c r="Q44" s="49" t="s">
        <v>186</v>
      </c>
      <c r="R44" s="49" t="s">
        <v>87</v>
      </c>
      <c r="S44" s="49" t="s">
        <v>78</v>
      </c>
      <c r="T44" s="49" t="s">
        <v>75</v>
      </c>
      <c r="U44" s="49" t="s">
        <v>84</v>
      </c>
      <c r="V44" s="49" t="s">
        <v>149</v>
      </c>
      <c r="W44" s="49" t="s">
        <v>94</v>
      </c>
      <c r="X44" s="49" t="s">
        <v>54</v>
      </c>
      <c r="Y44" s="49" t="s">
        <v>185</v>
      </c>
      <c r="Z44" s="49" t="s">
        <v>146</v>
      </c>
      <c r="AA44" s="49" t="s">
        <v>130</v>
      </c>
      <c r="AB44" s="49" t="s">
        <v>151</v>
      </c>
      <c r="AC44" s="49" t="s">
        <v>141</v>
      </c>
      <c r="AD44" s="49" t="s">
        <v>71</v>
      </c>
      <c r="AE44" s="49" t="s">
        <v>41</v>
      </c>
      <c r="AF44" s="49" t="s">
        <v>132</v>
      </c>
      <c r="AG44" s="49" t="s">
        <v>61</v>
      </c>
      <c r="AH44" s="49" t="s">
        <v>119</v>
      </c>
      <c r="AI44" s="49" t="s">
        <v>150</v>
      </c>
      <c r="AJ44" s="49" t="s">
        <v>113</v>
      </c>
      <c r="AK44" s="65" t="s">
        <v>67</v>
      </c>
      <c r="AL44" s="49" t="s">
        <v>65</v>
      </c>
      <c r="AM44" s="49" t="s">
        <v>62</v>
      </c>
      <c r="AN44" s="49" t="s">
        <v>145</v>
      </c>
      <c r="AO44" s="49" t="s">
        <v>124</v>
      </c>
      <c r="AP44" s="49" t="s">
        <v>215</v>
      </c>
      <c r="AQ44" s="84" t="s">
        <v>52</v>
      </c>
      <c r="AR44" s="95" t="s">
        <v>114</v>
      </c>
      <c r="AS44" s="89"/>
      <c r="AT44" s="3"/>
      <c r="AU44" s="3"/>
      <c r="AV44" s="15"/>
      <c r="BD44" s="16"/>
    </row>
    <row r="45" spans="1:56" s="16" customFormat="1" ht="13.5" customHeight="1">
      <c r="A45" s="153"/>
      <c r="B45" s="2">
        <v>2</v>
      </c>
      <c r="C45" s="148" t="s">
        <v>211</v>
      </c>
      <c r="D45" s="48" t="s">
        <v>36</v>
      </c>
      <c r="E45" s="48" t="s">
        <v>36</v>
      </c>
      <c r="F45" s="48"/>
      <c r="G45" s="48" t="s">
        <v>25</v>
      </c>
      <c r="H45" s="48" t="s">
        <v>30</v>
      </c>
      <c r="I45" s="48" t="s">
        <v>30</v>
      </c>
      <c r="J45" s="61" t="s">
        <v>53</v>
      </c>
      <c r="K45" s="48" t="s">
        <v>198</v>
      </c>
      <c r="L45" s="48" t="s">
        <v>182</v>
      </c>
      <c r="M45" s="48" t="s">
        <v>30</v>
      </c>
      <c r="N45" s="48" t="s">
        <v>190</v>
      </c>
      <c r="O45" s="48" t="s">
        <v>34</v>
      </c>
      <c r="P45" s="48" t="s">
        <v>198</v>
      </c>
      <c r="Q45" s="48" t="s">
        <v>25</v>
      </c>
      <c r="R45" s="48" t="s">
        <v>182</v>
      </c>
      <c r="S45" s="48" t="s">
        <v>25</v>
      </c>
      <c r="T45" s="48" t="s">
        <v>30</v>
      </c>
      <c r="U45" s="48" t="s">
        <v>189</v>
      </c>
      <c r="V45" s="48" t="s">
        <v>53</v>
      </c>
      <c r="W45" s="48" t="s">
        <v>30</v>
      </c>
      <c r="X45" s="48" t="s">
        <v>25</v>
      </c>
      <c r="Y45" s="48" t="s">
        <v>30</v>
      </c>
      <c r="Z45" s="48" t="s">
        <v>25</v>
      </c>
      <c r="AA45" s="48" t="s">
        <v>31</v>
      </c>
      <c r="AB45" s="48" t="s">
        <v>25</v>
      </c>
      <c r="AC45" s="48" t="s">
        <v>29</v>
      </c>
      <c r="AD45" s="48" t="s">
        <v>32</v>
      </c>
      <c r="AE45" s="61" t="s">
        <v>32</v>
      </c>
      <c r="AF45" s="48" t="s">
        <v>31</v>
      </c>
      <c r="AG45" s="48" t="s">
        <v>30</v>
      </c>
      <c r="AH45" s="48" t="s">
        <v>31</v>
      </c>
      <c r="AI45" s="48" t="s">
        <v>53</v>
      </c>
      <c r="AJ45" s="48" t="s">
        <v>32</v>
      </c>
      <c r="AK45" s="61" t="s">
        <v>25</v>
      </c>
      <c r="AL45" s="48" t="s">
        <v>29</v>
      </c>
      <c r="AM45" s="48" t="s">
        <v>53</v>
      </c>
      <c r="AN45" s="48" t="s">
        <v>40</v>
      </c>
      <c r="AO45" s="48" t="s">
        <v>27</v>
      </c>
      <c r="AP45" s="48" t="s">
        <v>29</v>
      </c>
      <c r="AQ45" s="85" t="s">
        <v>40</v>
      </c>
      <c r="AR45" s="94" t="s">
        <v>26</v>
      </c>
      <c r="AS45" s="31"/>
      <c r="AT45" s="21"/>
      <c r="AU45" s="21"/>
      <c r="AV45" s="15"/>
    </row>
    <row r="46" spans="1:56" ht="12.6" customHeight="1">
      <c r="A46" s="153"/>
      <c r="B46" s="17"/>
      <c r="C46" s="149"/>
      <c r="D46" s="49" t="s">
        <v>148</v>
      </c>
      <c r="E46" s="49" t="s">
        <v>70</v>
      </c>
      <c r="F46" s="49"/>
      <c r="G46" s="49" t="s">
        <v>192</v>
      </c>
      <c r="H46" s="49" t="s">
        <v>56</v>
      </c>
      <c r="I46" s="49" t="s">
        <v>201</v>
      </c>
      <c r="J46" s="49" t="s">
        <v>191</v>
      </c>
      <c r="K46" s="49" t="s">
        <v>202</v>
      </c>
      <c r="L46" s="49" t="s">
        <v>186</v>
      </c>
      <c r="M46" s="49" t="s">
        <v>131</v>
      </c>
      <c r="N46" s="49" t="s">
        <v>240</v>
      </c>
      <c r="O46" s="49" t="s">
        <v>195</v>
      </c>
      <c r="P46" s="49" t="s">
        <v>72</v>
      </c>
      <c r="Q46" s="49" t="s">
        <v>150</v>
      </c>
      <c r="R46" s="49" t="s">
        <v>149</v>
      </c>
      <c r="S46" s="49" t="s">
        <v>78</v>
      </c>
      <c r="T46" s="49" t="s">
        <v>84</v>
      </c>
      <c r="U46" s="49" t="s">
        <v>143</v>
      </c>
      <c r="V46" s="49" t="s">
        <v>57</v>
      </c>
      <c r="W46" s="49" t="s">
        <v>94</v>
      </c>
      <c r="X46" s="49" t="s">
        <v>54</v>
      </c>
      <c r="Y46" s="49" t="s">
        <v>185</v>
      </c>
      <c r="Z46" s="49" t="s">
        <v>153</v>
      </c>
      <c r="AA46" s="49" t="s">
        <v>44</v>
      </c>
      <c r="AB46" s="49" t="s">
        <v>124</v>
      </c>
      <c r="AC46" s="49" t="s">
        <v>113</v>
      </c>
      <c r="AD46" s="49" t="s">
        <v>74</v>
      </c>
      <c r="AE46" s="49" t="s">
        <v>65</v>
      </c>
      <c r="AF46" s="49" t="s">
        <v>132</v>
      </c>
      <c r="AG46" s="49" t="s">
        <v>61</v>
      </c>
      <c r="AH46" s="49" t="s">
        <v>119</v>
      </c>
      <c r="AI46" s="49" t="s">
        <v>64</v>
      </c>
      <c r="AJ46" s="49" t="s">
        <v>49</v>
      </c>
      <c r="AK46" s="49" t="s">
        <v>77</v>
      </c>
      <c r="AL46" s="49" t="s">
        <v>52</v>
      </c>
      <c r="AM46" s="49" t="s">
        <v>67</v>
      </c>
      <c r="AN46" s="49" t="s">
        <v>75</v>
      </c>
      <c r="AO46" s="49" t="s">
        <v>71</v>
      </c>
      <c r="AP46" s="49" t="s">
        <v>145</v>
      </c>
      <c r="AQ46" s="84" t="s">
        <v>41</v>
      </c>
      <c r="AR46" s="95" t="s">
        <v>155</v>
      </c>
      <c r="AS46" s="89"/>
      <c r="AT46" s="3"/>
      <c r="AU46" s="3"/>
      <c r="AV46" s="15"/>
      <c r="BD46" s="16"/>
    </row>
    <row r="47" spans="1:56" s="16" customFormat="1" ht="13.5" customHeight="1">
      <c r="A47" s="153"/>
      <c r="B47" s="2">
        <v>3</v>
      </c>
      <c r="C47" s="148" t="s">
        <v>212</v>
      </c>
      <c r="D47" s="48" t="s">
        <v>36</v>
      </c>
      <c r="E47" s="48"/>
      <c r="F47" s="48"/>
      <c r="G47" s="48" t="s">
        <v>180</v>
      </c>
      <c r="H47" s="48" t="s">
        <v>53</v>
      </c>
      <c r="I47" s="48" t="s">
        <v>30</v>
      </c>
      <c r="J47" s="48" t="s">
        <v>182</v>
      </c>
      <c r="K47" s="48" t="s">
        <v>31</v>
      </c>
      <c r="L47" s="48" t="s">
        <v>181</v>
      </c>
      <c r="M47" s="48" t="s">
        <v>189</v>
      </c>
      <c r="N47" s="48" t="s">
        <v>34</v>
      </c>
      <c r="O47" s="48" t="s">
        <v>33</v>
      </c>
      <c r="P47" s="48" t="s">
        <v>189</v>
      </c>
      <c r="Q47" s="48" t="s">
        <v>25</v>
      </c>
      <c r="R47" s="61" t="s">
        <v>25</v>
      </c>
      <c r="S47" s="48" t="s">
        <v>181</v>
      </c>
      <c r="T47" s="48" t="s">
        <v>30</v>
      </c>
      <c r="U47" s="48" t="s">
        <v>198</v>
      </c>
      <c r="V47" s="48" t="s">
        <v>180</v>
      </c>
      <c r="W47" s="48" t="s">
        <v>184</v>
      </c>
      <c r="X47" s="48" t="s">
        <v>34</v>
      </c>
      <c r="Y47" s="48" t="s">
        <v>110</v>
      </c>
      <c r="Z47" s="48" t="s">
        <v>53</v>
      </c>
      <c r="AA47" s="48" t="s">
        <v>30</v>
      </c>
      <c r="AB47" s="48" t="s">
        <v>190</v>
      </c>
      <c r="AC47" s="48" t="s">
        <v>31</v>
      </c>
      <c r="AD47" s="48" t="s">
        <v>29</v>
      </c>
      <c r="AE47" s="48" t="s">
        <v>26</v>
      </c>
      <c r="AF47" s="48" t="s">
        <v>26</v>
      </c>
      <c r="AG47" s="48" t="s">
        <v>32</v>
      </c>
      <c r="AH47" s="61" t="s">
        <v>53</v>
      </c>
      <c r="AI47" s="48" t="s">
        <v>32</v>
      </c>
      <c r="AJ47" s="48" t="s">
        <v>40</v>
      </c>
      <c r="AK47" s="48" t="s">
        <v>25</v>
      </c>
      <c r="AL47" s="48" t="s">
        <v>25</v>
      </c>
      <c r="AM47" s="48" t="s">
        <v>27</v>
      </c>
      <c r="AN47" s="48" t="s">
        <v>26</v>
      </c>
      <c r="AO47" s="48" t="s">
        <v>53</v>
      </c>
      <c r="AP47" s="48" t="s">
        <v>40</v>
      </c>
      <c r="AQ47" s="85" t="s">
        <v>53</v>
      </c>
      <c r="AR47" s="94" t="s">
        <v>40</v>
      </c>
      <c r="AS47" s="31"/>
      <c r="AT47" s="21"/>
      <c r="AU47" s="21"/>
      <c r="AV47" s="15"/>
    </row>
    <row r="48" spans="1:56" ht="12.6" customHeight="1">
      <c r="A48" s="153"/>
      <c r="B48" s="17"/>
      <c r="C48" s="149"/>
      <c r="D48" s="49" t="s">
        <v>148</v>
      </c>
      <c r="E48" s="49"/>
      <c r="F48" s="49"/>
      <c r="G48" s="49" t="s">
        <v>66</v>
      </c>
      <c r="H48" s="49" t="s">
        <v>191</v>
      </c>
      <c r="I48" s="49" t="s">
        <v>201</v>
      </c>
      <c r="J48" s="49" t="s">
        <v>149</v>
      </c>
      <c r="K48" s="49" t="s">
        <v>147</v>
      </c>
      <c r="L48" s="49" t="s">
        <v>71</v>
      </c>
      <c r="M48" s="49" t="s">
        <v>143</v>
      </c>
      <c r="N48" s="49" t="s">
        <v>195</v>
      </c>
      <c r="O48" s="49" t="s">
        <v>215</v>
      </c>
      <c r="P48" s="49" t="s">
        <v>87</v>
      </c>
      <c r="Q48" s="49" t="s">
        <v>150</v>
      </c>
      <c r="R48" s="49" t="s">
        <v>81</v>
      </c>
      <c r="S48" s="49" t="s">
        <v>140</v>
      </c>
      <c r="T48" s="49" t="s">
        <v>84</v>
      </c>
      <c r="U48" s="49" t="s">
        <v>202</v>
      </c>
      <c r="V48" s="49" t="s">
        <v>185</v>
      </c>
      <c r="W48" s="49" t="s">
        <v>48</v>
      </c>
      <c r="X48" s="49" t="s">
        <v>90</v>
      </c>
      <c r="Y48" s="49" t="s">
        <v>153</v>
      </c>
      <c r="Z48" s="49" t="s">
        <v>80</v>
      </c>
      <c r="AA48" s="49" t="s">
        <v>94</v>
      </c>
      <c r="AB48" s="49" t="s">
        <v>124</v>
      </c>
      <c r="AC48" s="49" t="s">
        <v>132</v>
      </c>
      <c r="AD48" s="49" t="s">
        <v>52</v>
      </c>
      <c r="AE48" s="49" t="s">
        <v>155</v>
      </c>
      <c r="AF48" s="49" t="s">
        <v>45</v>
      </c>
      <c r="AG48" s="49" t="s">
        <v>49</v>
      </c>
      <c r="AH48" s="49" t="s">
        <v>64</v>
      </c>
      <c r="AI48" s="49" t="s">
        <v>65</v>
      </c>
      <c r="AJ48" s="49" t="s">
        <v>41</v>
      </c>
      <c r="AK48" s="49" t="s">
        <v>77</v>
      </c>
      <c r="AL48" s="49" t="s">
        <v>78</v>
      </c>
      <c r="AM48" s="49" t="s">
        <v>151</v>
      </c>
      <c r="AN48" s="49" t="s">
        <v>141</v>
      </c>
      <c r="AO48" s="49" t="s">
        <v>57</v>
      </c>
      <c r="AP48" s="49" t="s">
        <v>62</v>
      </c>
      <c r="AQ48" s="84" t="s">
        <v>67</v>
      </c>
      <c r="AR48" s="93" t="s">
        <v>75</v>
      </c>
      <c r="AS48" s="25" t="str">
        <f>IF(AS47&lt;&gt;"",VLOOKUP(AS47,#REF!,'Khối 6.9'!#REF!,0),"")</f>
        <v/>
      </c>
      <c r="AT48" s="26" t="str">
        <f>IF(AT47&lt;&gt;"",VLOOKUP(AT47,#REF!,'Khối 6.9'!#REF!,0),"")</f>
        <v/>
      </c>
      <c r="AU48" s="27"/>
      <c r="AV48" s="15"/>
      <c r="BD48" s="16"/>
    </row>
    <row r="49" spans="1:56" s="16" customFormat="1" ht="13.5" customHeight="1">
      <c r="A49" s="153"/>
      <c r="B49" s="2">
        <v>4</v>
      </c>
      <c r="C49" s="148" t="s">
        <v>213</v>
      </c>
      <c r="D49" s="48"/>
      <c r="E49" s="48"/>
      <c r="F49" s="48"/>
      <c r="G49" s="48" t="s">
        <v>53</v>
      </c>
      <c r="H49" s="48" t="s">
        <v>189</v>
      </c>
      <c r="I49" s="61" t="s">
        <v>198</v>
      </c>
      <c r="J49" s="48" t="s">
        <v>31</v>
      </c>
      <c r="K49" s="48" t="s">
        <v>30</v>
      </c>
      <c r="L49" s="48" t="s">
        <v>180</v>
      </c>
      <c r="M49" s="48" t="s">
        <v>180</v>
      </c>
      <c r="N49" s="48" t="s">
        <v>25</v>
      </c>
      <c r="O49" s="61" t="s">
        <v>181</v>
      </c>
      <c r="P49" s="48" t="s">
        <v>110</v>
      </c>
      <c r="Q49" s="48" t="s">
        <v>189</v>
      </c>
      <c r="R49" s="48" t="s">
        <v>25</v>
      </c>
      <c r="S49" s="48" t="s">
        <v>184</v>
      </c>
      <c r="T49" s="48" t="s">
        <v>182</v>
      </c>
      <c r="U49" s="61" t="s">
        <v>30</v>
      </c>
      <c r="V49" s="48" t="s">
        <v>34</v>
      </c>
      <c r="W49" s="48" t="s">
        <v>31</v>
      </c>
      <c r="X49" s="48" t="s">
        <v>189</v>
      </c>
      <c r="Y49" s="48" t="s">
        <v>190</v>
      </c>
      <c r="Z49" s="48" t="s">
        <v>198</v>
      </c>
      <c r="AA49" s="48" t="s">
        <v>53</v>
      </c>
      <c r="AB49" s="48" t="s">
        <v>32</v>
      </c>
      <c r="AC49" s="48" t="s">
        <v>31</v>
      </c>
      <c r="AD49" s="48" t="s">
        <v>53</v>
      </c>
      <c r="AE49" s="61" t="s">
        <v>25</v>
      </c>
      <c r="AF49" s="61" t="s">
        <v>29</v>
      </c>
      <c r="AG49" s="61" t="s">
        <v>190</v>
      </c>
      <c r="AH49" s="61" t="s">
        <v>27</v>
      </c>
      <c r="AI49" s="61" t="s">
        <v>25</v>
      </c>
      <c r="AJ49" s="48" t="s">
        <v>53</v>
      </c>
      <c r="AK49" s="48" t="s">
        <v>31</v>
      </c>
      <c r="AL49" s="48" t="s">
        <v>30</v>
      </c>
      <c r="AM49" s="48" t="s">
        <v>29</v>
      </c>
      <c r="AN49" s="48" t="s">
        <v>32</v>
      </c>
      <c r="AO49" s="61" t="s">
        <v>29</v>
      </c>
      <c r="AP49" s="48" t="s">
        <v>32</v>
      </c>
      <c r="AQ49" s="85" t="s">
        <v>31</v>
      </c>
      <c r="AR49" s="94" t="s">
        <v>25</v>
      </c>
      <c r="AS49" s="31"/>
      <c r="AT49" s="21"/>
      <c r="AU49" s="21"/>
      <c r="AV49" s="15"/>
    </row>
    <row r="50" spans="1:56" ht="12.6" customHeight="1">
      <c r="A50" s="153"/>
      <c r="B50" s="17"/>
      <c r="C50" s="149"/>
      <c r="D50" s="49"/>
      <c r="E50" s="49"/>
      <c r="F50" s="49"/>
      <c r="G50" s="49" t="s">
        <v>80</v>
      </c>
      <c r="H50" s="49" t="s">
        <v>87</v>
      </c>
      <c r="I50" s="49" t="s">
        <v>202</v>
      </c>
      <c r="J50" s="49" t="s">
        <v>122</v>
      </c>
      <c r="K50" s="49" t="s">
        <v>61</v>
      </c>
      <c r="L50" s="49" t="s">
        <v>66</v>
      </c>
      <c r="M50" s="49" t="s">
        <v>185</v>
      </c>
      <c r="N50" s="49" t="s">
        <v>78</v>
      </c>
      <c r="O50" s="49" t="s">
        <v>140</v>
      </c>
      <c r="P50" s="49" t="s">
        <v>153</v>
      </c>
      <c r="Q50" s="49" t="s">
        <v>75</v>
      </c>
      <c r="R50" s="49" t="s">
        <v>81</v>
      </c>
      <c r="S50" s="49" t="s">
        <v>48</v>
      </c>
      <c r="T50" s="49" t="s">
        <v>186</v>
      </c>
      <c r="U50" s="49" t="s">
        <v>201</v>
      </c>
      <c r="V50" s="49" t="s">
        <v>90</v>
      </c>
      <c r="W50" s="49" t="s">
        <v>147</v>
      </c>
      <c r="X50" s="49" t="s">
        <v>143</v>
      </c>
      <c r="Y50" s="49" t="s">
        <v>240</v>
      </c>
      <c r="Z50" s="49" t="s">
        <v>72</v>
      </c>
      <c r="AA50" s="49" t="s">
        <v>64</v>
      </c>
      <c r="AB50" s="49" t="s">
        <v>49</v>
      </c>
      <c r="AC50" s="49" t="s">
        <v>132</v>
      </c>
      <c r="AD50" s="49" t="s">
        <v>67</v>
      </c>
      <c r="AE50" s="49" t="s">
        <v>76</v>
      </c>
      <c r="AF50" s="49" t="s">
        <v>145</v>
      </c>
      <c r="AG50" s="49" t="s">
        <v>150</v>
      </c>
      <c r="AH50" s="49" t="s">
        <v>151</v>
      </c>
      <c r="AI50" s="49" t="s">
        <v>63</v>
      </c>
      <c r="AJ50" s="49" t="s">
        <v>57</v>
      </c>
      <c r="AK50" s="49" t="s">
        <v>119</v>
      </c>
      <c r="AL50" s="49" t="s">
        <v>94</v>
      </c>
      <c r="AM50" s="49" t="s">
        <v>113</v>
      </c>
      <c r="AN50" s="49" t="s">
        <v>65</v>
      </c>
      <c r="AO50" s="49" t="s">
        <v>52</v>
      </c>
      <c r="AP50" s="49" t="s">
        <v>74</v>
      </c>
      <c r="AQ50" s="84" t="s">
        <v>44</v>
      </c>
      <c r="AR50" s="93" t="s">
        <v>114</v>
      </c>
      <c r="AS50" s="25" t="str">
        <f>IF(AS49&lt;&gt;"",VLOOKUP(AS49,#REF!,'Khối 6.9'!#REF!,0),"")</f>
        <v/>
      </c>
      <c r="AT50" s="26" t="str">
        <f>IF(AT49&lt;&gt;"",VLOOKUP(AT49,#REF!,'Khối 6.9'!#REF!,0),"")</f>
        <v/>
      </c>
      <c r="AU50" s="27"/>
      <c r="AV50" s="15"/>
      <c r="BD50" s="16"/>
    </row>
    <row r="51" spans="1:56" s="16" customFormat="1" ht="13.5" customHeight="1">
      <c r="A51" s="153"/>
      <c r="B51" s="2">
        <v>5</v>
      </c>
      <c r="C51" s="148" t="s">
        <v>214</v>
      </c>
      <c r="D51" s="48"/>
      <c r="E51" s="48"/>
      <c r="F51" s="48"/>
      <c r="G51" s="48" t="s">
        <v>182</v>
      </c>
      <c r="H51" s="48" t="s">
        <v>182</v>
      </c>
      <c r="I51" s="48" t="s">
        <v>189</v>
      </c>
      <c r="J51" s="48" t="s">
        <v>189</v>
      </c>
      <c r="K51" s="48" t="s">
        <v>30</v>
      </c>
      <c r="L51" s="48" t="s">
        <v>110</v>
      </c>
      <c r="M51" s="48" t="s">
        <v>31</v>
      </c>
      <c r="N51" s="48" t="s">
        <v>31</v>
      </c>
      <c r="O51" s="48" t="s">
        <v>25</v>
      </c>
      <c r="P51" s="48" t="s">
        <v>34</v>
      </c>
      <c r="Q51" s="48" t="s">
        <v>180</v>
      </c>
      <c r="R51" s="48" t="s">
        <v>31</v>
      </c>
      <c r="S51" s="48" t="s">
        <v>38</v>
      </c>
      <c r="T51" s="48" t="s">
        <v>53</v>
      </c>
      <c r="U51" s="48" t="s">
        <v>30</v>
      </c>
      <c r="V51" s="48" t="s">
        <v>25</v>
      </c>
      <c r="W51" s="48" t="s">
        <v>34</v>
      </c>
      <c r="X51" s="48" t="s">
        <v>198</v>
      </c>
      <c r="Y51" s="48" t="s">
        <v>31</v>
      </c>
      <c r="Z51" s="48" t="s">
        <v>25</v>
      </c>
      <c r="AA51" s="48" t="s">
        <v>26</v>
      </c>
      <c r="AB51" s="48" t="s">
        <v>29</v>
      </c>
      <c r="AC51" s="48" t="s">
        <v>53</v>
      </c>
      <c r="AD51" s="48" t="s">
        <v>40</v>
      </c>
      <c r="AE51" s="48" t="s">
        <v>25</v>
      </c>
      <c r="AF51" s="48" t="s">
        <v>32</v>
      </c>
      <c r="AG51" s="48" t="s">
        <v>27</v>
      </c>
      <c r="AH51" s="61" t="s">
        <v>29</v>
      </c>
      <c r="AI51" s="48" t="s">
        <v>38</v>
      </c>
      <c r="AJ51" s="48" t="s">
        <v>31</v>
      </c>
      <c r="AK51" s="48" t="s">
        <v>31</v>
      </c>
      <c r="AL51" s="48" t="s">
        <v>30</v>
      </c>
      <c r="AM51" s="48" t="s">
        <v>190</v>
      </c>
      <c r="AN51" s="48" t="s">
        <v>27</v>
      </c>
      <c r="AO51" s="48" t="s">
        <v>26</v>
      </c>
      <c r="AP51" s="48" t="s">
        <v>53</v>
      </c>
      <c r="AQ51" s="85" t="s">
        <v>31</v>
      </c>
      <c r="AR51" s="94" t="s">
        <v>25</v>
      </c>
      <c r="AS51" s="31"/>
      <c r="AT51" s="21"/>
      <c r="AU51" s="21"/>
      <c r="AV51" s="15"/>
    </row>
    <row r="52" spans="1:56" ht="12.6" customHeight="1" thickBot="1">
      <c r="A52" s="157"/>
      <c r="B52" s="114"/>
      <c r="C52" s="150"/>
      <c r="D52" s="62"/>
      <c r="E52" s="62"/>
      <c r="F52" s="62"/>
      <c r="G52" s="62" t="s">
        <v>149</v>
      </c>
      <c r="H52" s="62" t="s">
        <v>186</v>
      </c>
      <c r="I52" s="62" t="s">
        <v>143</v>
      </c>
      <c r="J52" s="62" t="s">
        <v>87</v>
      </c>
      <c r="K52" s="62" t="s">
        <v>61</v>
      </c>
      <c r="L52" s="62" t="s">
        <v>88</v>
      </c>
      <c r="M52" s="62" t="s">
        <v>217</v>
      </c>
      <c r="N52" s="62" t="s">
        <v>122</v>
      </c>
      <c r="O52" s="62" t="s">
        <v>77</v>
      </c>
      <c r="P52" s="62" t="s">
        <v>195</v>
      </c>
      <c r="Q52" s="62" t="s">
        <v>51</v>
      </c>
      <c r="R52" s="62" t="s">
        <v>55</v>
      </c>
      <c r="S52" s="62" t="s">
        <v>48</v>
      </c>
      <c r="T52" s="62" t="s">
        <v>191</v>
      </c>
      <c r="U52" s="62" t="s">
        <v>201</v>
      </c>
      <c r="V52" s="62" t="s">
        <v>123</v>
      </c>
      <c r="W52" s="62" t="s">
        <v>90</v>
      </c>
      <c r="X52" s="62" t="s">
        <v>72</v>
      </c>
      <c r="Y52" s="62" t="s">
        <v>194</v>
      </c>
      <c r="Z52" s="62" t="s">
        <v>153</v>
      </c>
      <c r="AA52" s="62" t="s">
        <v>45</v>
      </c>
      <c r="AB52" s="62" t="s">
        <v>145</v>
      </c>
      <c r="AC52" s="62" t="s">
        <v>67</v>
      </c>
      <c r="AD52" s="62" t="s">
        <v>75</v>
      </c>
      <c r="AE52" s="62" t="s">
        <v>76</v>
      </c>
      <c r="AF52" s="62" t="s">
        <v>74</v>
      </c>
      <c r="AG52" s="62" t="s">
        <v>140</v>
      </c>
      <c r="AH52" s="62" t="s">
        <v>52</v>
      </c>
      <c r="AI52" s="62" t="s">
        <v>63</v>
      </c>
      <c r="AJ52" s="62" t="s">
        <v>120</v>
      </c>
      <c r="AK52" s="62" t="s">
        <v>119</v>
      </c>
      <c r="AL52" s="62" t="s">
        <v>94</v>
      </c>
      <c r="AM52" s="62" t="s">
        <v>150</v>
      </c>
      <c r="AN52" s="62" t="s">
        <v>151</v>
      </c>
      <c r="AO52" s="62" t="s">
        <v>146</v>
      </c>
      <c r="AP52" s="62" t="s">
        <v>57</v>
      </c>
      <c r="AQ52" s="86" t="s">
        <v>44</v>
      </c>
      <c r="AR52" s="98" t="s">
        <v>114</v>
      </c>
      <c r="AS52" s="25" t="str">
        <f>IF(AS51&lt;&gt;"",VLOOKUP(AS51,#REF!,'Khối 6.9'!#REF!,0),"")</f>
        <v/>
      </c>
      <c r="AT52" s="26" t="str">
        <f>IF(AT51&lt;&gt;"",VLOOKUP(AT51,#REF!,'Khối 6.9'!#REF!,0),"")</f>
        <v/>
      </c>
      <c r="AU52" s="27"/>
      <c r="AV52" s="15"/>
      <c r="BD52" s="16"/>
    </row>
    <row r="53" spans="1:56" s="16" customFormat="1" ht="13.5" customHeight="1">
      <c r="A53" s="152" t="s">
        <v>24</v>
      </c>
      <c r="B53" s="151">
        <v>1</v>
      </c>
      <c r="C53" s="151" t="s">
        <v>210</v>
      </c>
      <c r="D53" s="61" t="s">
        <v>125</v>
      </c>
      <c r="E53" s="61" t="s">
        <v>36</v>
      </c>
      <c r="F53" s="61"/>
      <c r="G53" s="61" t="s">
        <v>53</v>
      </c>
      <c r="H53" s="61" t="s">
        <v>25</v>
      </c>
      <c r="I53" s="61" t="s">
        <v>189</v>
      </c>
      <c r="J53" s="61" t="s">
        <v>31</v>
      </c>
      <c r="K53" s="61" t="s">
        <v>31</v>
      </c>
      <c r="L53" s="61" t="s">
        <v>189</v>
      </c>
      <c r="M53" s="61" t="s">
        <v>183</v>
      </c>
      <c r="N53" s="64" t="s">
        <v>182</v>
      </c>
      <c r="O53" s="61" t="s">
        <v>53</v>
      </c>
      <c r="P53" s="61" t="s">
        <v>30</v>
      </c>
      <c r="Q53" s="61" t="s">
        <v>30</v>
      </c>
      <c r="R53" s="61" t="s">
        <v>33</v>
      </c>
      <c r="S53" s="61" t="s">
        <v>31</v>
      </c>
      <c r="T53" s="61" t="s">
        <v>184</v>
      </c>
      <c r="U53" s="61" t="s">
        <v>184</v>
      </c>
      <c r="V53" s="61" t="s">
        <v>33</v>
      </c>
      <c r="W53" s="61" t="s">
        <v>25</v>
      </c>
      <c r="X53" s="61" t="s">
        <v>31</v>
      </c>
      <c r="Y53" s="61" t="s">
        <v>31</v>
      </c>
      <c r="Z53" s="61" t="s">
        <v>31</v>
      </c>
      <c r="AA53" s="61" t="s">
        <v>26</v>
      </c>
      <c r="AB53" s="61" t="s">
        <v>31</v>
      </c>
      <c r="AC53" s="61" t="s">
        <v>30</v>
      </c>
      <c r="AD53" s="61" t="s">
        <v>26</v>
      </c>
      <c r="AE53" s="61" t="s">
        <v>27</v>
      </c>
      <c r="AF53" s="61" t="s">
        <v>30</v>
      </c>
      <c r="AG53" s="61" t="s">
        <v>31</v>
      </c>
      <c r="AH53" s="61" t="s">
        <v>38</v>
      </c>
      <c r="AI53" s="61" t="s">
        <v>33</v>
      </c>
      <c r="AJ53" s="61" t="s">
        <v>25</v>
      </c>
      <c r="AK53" s="61" t="s">
        <v>25</v>
      </c>
      <c r="AL53" s="61" t="s">
        <v>27</v>
      </c>
      <c r="AM53" s="61" t="s">
        <v>30</v>
      </c>
      <c r="AN53" s="61" t="s">
        <v>25</v>
      </c>
      <c r="AO53" s="61" t="s">
        <v>25</v>
      </c>
      <c r="AP53" s="61" t="s">
        <v>27</v>
      </c>
      <c r="AQ53" s="83" t="s">
        <v>25</v>
      </c>
      <c r="AR53" s="100" t="s">
        <v>25</v>
      </c>
      <c r="AS53" s="23"/>
      <c r="AT53" s="24"/>
      <c r="AU53" s="24"/>
      <c r="AV53" s="15"/>
    </row>
    <row r="54" spans="1:56" ht="12.6" customHeight="1">
      <c r="A54" s="153"/>
      <c r="B54" s="149"/>
      <c r="C54" s="149"/>
      <c r="D54" s="49" t="s">
        <v>222</v>
      </c>
      <c r="E54" s="49" t="s">
        <v>70</v>
      </c>
      <c r="F54" s="49"/>
      <c r="G54" s="49" t="s">
        <v>80</v>
      </c>
      <c r="H54" s="49" t="s">
        <v>86</v>
      </c>
      <c r="I54" s="49" t="s">
        <v>143</v>
      </c>
      <c r="J54" s="49" t="s">
        <v>122</v>
      </c>
      <c r="K54" s="49" t="s">
        <v>147</v>
      </c>
      <c r="L54" s="49" t="s">
        <v>75</v>
      </c>
      <c r="M54" s="49" t="s">
        <v>93</v>
      </c>
      <c r="N54" s="66" t="s">
        <v>186</v>
      </c>
      <c r="O54" s="49" t="s">
        <v>57</v>
      </c>
      <c r="P54" s="49" t="s">
        <v>142</v>
      </c>
      <c r="Q54" s="49" t="s">
        <v>128</v>
      </c>
      <c r="R54" s="49" t="s">
        <v>84</v>
      </c>
      <c r="S54" s="49" t="s">
        <v>139</v>
      </c>
      <c r="T54" s="49" t="s">
        <v>131</v>
      </c>
      <c r="U54" s="49" t="s">
        <v>127</v>
      </c>
      <c r="V54" s="49" t="s">
        <v>154</v>
      </c>
      <c r="W54" s="49" t="s">
        <v>152</v>
      </c>
      <c r="X54" s="49" t="s">
        <v>204</v>
      </c>
      <c r="Y54" s="49" t="s">
        <v>194</v>
      </c>
      <c r="Z54" s="49" t="s">
        <v>69</v>
      </c>
      <c r="AA54" s="49" t="s">
        <v>45</v>
      </c>
      <c r="AB54" s="49" t="s">
        <v>43</v>
      </c>
      <c r="AC54" s="49" t="s">
        <v>121</v>
      </c>
      <c r="AD54" s="49" t="s">
        <v>188</v>
      </c>
      <c r="AE54" s="49" t="s">
        <v>187</v>
      </c>
      <c r="AF54" s="49" t="s">
        <v>79</v>
      </c>
      <c r="AG54" s="49" t="s">
        <v>120</v>
      </c>
      <c r="AH54" s="49" t="s">
        <v>138</v>
      </c>
      <c r="AI54" s="49" t="s">
        <v>91</v>
      </c>
      <c r="AJ54" s="49" t="s">
        <v>73</v>
      </c>
      <c r="AK54" s="49" t="s">
        <v>77</v>
      </c>
      <c r="AL54" s="49" t="s">
        <v>130</v>
      </c>
      <c r="AM54" s="49" t="s">
        <v>111</v>
      </c>
      <c r="AN54" s="49" t="s">
        <v>133</v>
      </c>
      <c r="AO54" s="49" t="s">
        <v>124</v>
      </c>
      <c r="AP54" s="49" t="s">
        <v>140</v>
      </c>
      <c r="AQ54" s="84" t="s">
        <v>126</v>
      </c>
      <c r="AR54" s="93" t="s">
        <v>114</v>
      </c>
      <c r="AS54" s="25" t="str">
        <f>IF(AS53&lt;&gt;"",VLOOKUP(AS53,#REF!,'Khối 6.9'!#REF!,0),"")</f>
        <v/>
      </c>
      <c r="AT54" s="26" t="str">
        <f>IF(AT53&lt;&gt;"",VLOOKUP(AT53,#REF!,'Khối 6.9'!#REF!,0),"")</f>
        <v/>
      </c>
      <c r="AU54" s="27"/>
      <c r="AV54" s="15"/>
      <c r="BD54" s="16"/>
    </row>
    <row r="55" spans="1:56" s="16" customFormat="1" ht="13.5" customHeight="1">
      <c r="A55" s="153"/>
      <c r="B55" s="2">
        <v>2</v>
      </c>
      <c r="C55" s="148" t="s">
        <v>211</v>
      </c>
      <c r="D55" s="48" t="s">
        <v>125</v>
      </c>
      <c r="E55" s="48" t="s">
        <v>36</v>
      </c>
      <c r="F55" s="48"/>
      <c r="G55" s="48" t="s">
        <v>189</v>
      </c>
      <c r="H55" s="48" t="s">
        <v>25</v>
      </c>
      <c r="I55" s="48" t="s">
        <v>184</v>
      </c>
      <c r="J55" s="48" t="s">
        <v>31</v>
      </c>
      <c r="K55" s="48" t="s">
        <v>31</v>
      </c>
      <c r="L55" s="48" t="s">
        <v>184</v>
      </c>
      <c r="M55" s="61" t="s">
        <v>53</v>
      </c>
      <c r="N55" s="48" t="s">
        <v>189</v>
      </c>
      <c r="O55" s="48" t="s">
        <v>25</v>
      </c>
      <c r="P55" s="48" t="s">
        <v>30</v>
      </c>
      <c r="Q55" s="61" t="s">
        <v>30</v>
      </c>
      <c r="R55" s="61" t="s">
        <v>190</v>
      </c>
      <c r="S55" s="61" t="s">
        <v>31</v>
      </c>
      <c r="T55" s="48" t="s">
        <v>33</v>
      </c>
      <c r="U55" s="48" t="s">
        <v>182</v>
      </c>
      <c r="V55" s="61" t="s">
        <v>25</v>
      </c>
      <c r="W55" s="48" t="s">
        <v>25</v>
      </c>
      <c r="X55" s="61" t="s">
        <v>181</v>
      </c>
      <c r="Y55" s="48" t="s">
        <v>31</v>
      </c>
      <c r="Z55" s="48" t="s">
        <v>53</v>
      </c>
      <c r="AA55" s="61" t="s">
        <v>27</v>
      </c>
      <c r="AB55" s="48" t="s">
        <v>30</v>
      </c>
      <c r="AC55" s="48" t="s">
        <v>30</v>
      </c>
      <c r="AD55" s="48" t="s">
        <v>31</v>
      </c>
      <c r="AE55" s="48" t="s">
        <v>31</v>
      </c>
      <c r="AF55" s="48" t="s">
        <v>30</v>
      </c>
      <c r="AG55" s="48" t="s">
        <v>31</v>
      </c>
      <c r="AH55" s="48" t="s">
        <v>31</v>
      </c>
      <c r="AI55" s="48" t="s">
        <v>27</v>
      </c>
      <c r="AJ55" s="48" t="s">
        <v>25</v>
      </c>
      <c r="AK55" s="48" t="s">
        <v>26</v>
      </c>
      <c r="AL55" s="48" t="s">
        <v>26</v>
      </c>
      <c r="AM55" s="48" t="s">
        <v>33</v>
      </c>
      <c r="AN55" s="48" t="s">
        <v>25</v>
      </c>
      <c r="AO55" s="48" t="s">
        <v>25</v>
      </c>
      <c r="AP55" s="48" t="s">
        <v>26</v>
      </c>
      <c r="AQ55" s="85" t="s">
        <v>25</v>
      </c>
      <c r="AR55" s="94" t="s">
        <v>25</v>
      </c>
      <c r="AS55" s="31"/>
      <c r="AT55" s="21"/>
      <c r="AU55" s="21"/>
      <c r="AV55" s="15"/>
    </row>
    <row r="56" spans="1:56" ht="12.6" customHeight="1">
      <c r="A56" s="153"/>
      <c r="B56" s="17"/>
      <c r="C56" s="149"/>
      <c r="D56" s="49" t="s">
        <v>222</v>
      </c>
      <c r="E56" s="49" t="s">
        <v>70</v>
      </c>
      <c r="F56" s="49"/>
      <c r="G56" s="49" t="s">
        <v>75</v>
      </c>
      <c r="H56" s="49" t="s">
        <v>86</v>
      </c>
      <c r="I56" s="49" t="s">
        <v>127</v>
      </c>
      <c r="J56" s="49" t="s">
        <v>122</v>
      </c>
      <c r="K56" s="49" t="s">
        <v>147</v>
      </c>
      <c r="L56" s="49" t="s">
        <v>131</v>
      </c>
      <c r="M56" s="49" t="s">
        <v>57</v>
      </c>
      <c r="N56" s="49" t="s">
        <v>143</v>
      </c>
      <c r="O56" s="49" t="s">
        <v>77</v>
      </c>
      <c r="P56" s="49" t="s">
        <v>142</v>
      </c>
      <c r="Q56" s="49" t="s">
        <v>128</v>
      </c>
      <c r="R56" s="49" t="s">
        <v>193</v>
      </c>
      <c r="S56" s="49" t="s">
        <v>139</v>
      </c>
      <c r="T56" s="49" t="s">
        <v>84</v>
      </c>
      <c r="U56" s="49" t="s">
        <v>186</v>
      </c>
      <c r="V56" s="49" t="s">
        <v>123</v>
      </c>
      <c r="W56" s="49" t="s">
        <v>152</v>
      </c>
      <c r="X56" s="49" t="s">
        <v>140</v>
      </c>
      <c r="Y56" s="49" t="s">
        <v>194</v>
      </c>
      <c r="Z56" s="49" t="s">
        <v>80</v>
      </c>
      <c r="AA56" s="49" t="s">
        <v>130</v>
      </c>
      <c r="AB56" s="49" t="s">
        <v>111</v>
      </c>
      <c r="AC56" s="49" t="s">
        <v>121</v>
      </c>
      <c r="AD56" s="49" t="s">
        <v>43</v>
      </c>
      <c r="AE56" s="49" t="s">
        <v>92</v>
      </c>
      <c r="AF56" s="49" t="s">
        <v>79</v>
      </c>
      <c r="AG56" s="49" t="s">
        <v>120</v>
      </c>
      <c r="AH56" s="49" t="s">
        <v>119</v>
      </c>
      <c r="AI56" s="49" t="s">
        <v>187</v>
      </c>
      <c r="AJ56" s="49" t="s">
        <v>73</v>
      </c>
      <c r="AK56" s="49" t="s">
        <v>50</v>
      </c>
      <c r="AL56" s="49" t="s">
        <v>93</v>
      </c>
      <c r="AM56" s="49" t="s">
        <v>91</v>
      </c>
      <c r="AN56" s="49" t="s">
        <v>133</v>
      </c>
      <c r="AO56" s="49" t="s">
        <v>124</v>
      </c>
      <c r="AP56" s="49" t="s">
        <v>45</v>
      </c>
      <c r="AQ56" s="84" t="s">
        <v>126</v>
      </c>
      <c r="AR56" s="95" t="s">
        <v>114</v>
      </c>
      <c r="AS56" s="89"/>
      <c r="AT56" s="3"/>
      <c r="AU56" s="3"/>
      <c r="AV56" s="15"/>
      <c r="BD56" s="16"/>
    </row>
    <row r="57" spans="1:56" s="16" customFormat="1" ht="13.5" customHeight="1">
      <c r="A57" s="153"/>
      <c r="B57" s="2">
        <v>3</v>
      </c>
      <c r="C57" s="148" t="s">
        <v>212</v>
      </c>
      <c r="D57" s="48"/>
      <c r="E57" s="48"/>
      <c r="F57" s="48"/>
      <c r="G57" s="48" t="s">
        <v>181</v>
      </c>
      <c r="H57" s="48" t="s">
        <v>31</v>
      </c>
      <c r="I57" s="48" t="s">
        <v>31</v>
      </c>
      <c r="J57" s="48" t="s">
        <v>30</v>
      </c>
      <c r="K57" s="48" t="s">
        <v>183</v>
      </c>
      <c r="L57" s="48" t="s">
        <v>31</v>
      </c>
      <c r="M57" s="61" t="s">
        <v>30</v>
      </c>
      <c r="N57" s="48" t="s">
        <v>180</v>
      </c>
      <c r="O57" s="48" t="s">
        <v>31</v>
      </c>
      <c r="P57" s="48" t="s">
        <v>31</v>
      </c>
      <c r="Q57" s="61" t="s">
        <v>31</v>
      </c>
      <c r="R57" s="48" t="s">
        <v>30</v>
      </c>
      <c r="S57" s="48" t="s">
        <v>190</v>
      </c>
      <c r="T57" s="48" t="s">
        <v>190</v>
      </c>
      <c r="U57" s="48" t="s">
        <v>25</v>
      </c>
      <c r="V57" s="48" t="s">
        <v>25</v>
      </c>
      <c r="W57" s="48" t="s">
        <v>53</v>
      </c>
      <c r="X57" s="48" t="s">
        <v>30</v>
      </c>
      <c r="Y57" s="48" t="s">
        <v>53</v>
      </c>
      <c r="Z57" s="48" t="s">
        <v>182</v>
      </c>
      <c r="AA57" s="48" t="s">
        <v>25</v>
      </c>
      <c r="AB57" s="48" t="s">
        <v>40</v>
      </c>
      <c r="AC57" s="48" t="s">
        <v>25</v>
      </c>
      <c r="AD57" s="48" t="s">
        <v>25</v>
      </c>
      <c r="AE57" s="48" t="s">
        <v>31</v>
      </c>
      <c r="AF57" s="48" t="s">
        <v>40</v>
      </c>
      <c r="AG57" s="48" t="s">
        <v>27</v>
      </c>
      <c r="AH57" s="48" t="s">
        <v>26</v>
      </c>
      <c r="AI57" s="48" t="s">
        <v>30</v>
      </c>
      <c r="AJ57" s="48" t="s">
        <v>33</v>
      </c>
      <c r="AK57" s="48" t="s">
        <v>31</v>
      </c>
      <c r="AL57" s="48" t="s">
        <v>40</v>
      </c>
      <c r="AM57" s="48" t="s">
        <v>31</v>
      </c>
      <c r="AN57" s="48" t="s">
        <v>30</v>
      </c>
      <c r="AO57" s="48" t="s">
        <v>30</v>
      </c>
      <c r="AP57" s="48" t="s">
        <v>25</v>
      </c>
      <c r="AQ57" s="85" t="s">
        <v>27</v>
      </c>
      <c r="AR57" s="94" t="s">
        <v>31</v>
      </c>
      <c r="AS57" s="31"/>
      <c r="AT57" s="21"/>
      <c r="AU57" s="21"/>
      <c r="AV57" s="15"/>
    </row>
    <row r="58" spans="1:56" ht="12.6" customHeight="1">
      <c r="A58" s="153"/>
      <c r="B58" s="17"/>
      <c r="C58" s="149"/>
      <c r="D58" s="49"/>
      <c r="E58" s="49"/>
      <c r="F58" s="49"/>
      <c r="G58" s="49" t="s">
        <v>130</v>
      </c>
      <c r="H58" s="49" t="s">
        <v>95</v>
      </c>
      <c r="I58" s="49" t="s">
        <v>147</v>
      </c>
      <c r="J58" s="49" t="s">
        <v>111</v>
      </c>
      <c r="K58" s="49" t="s">
        <v>50</v>
      </c>
      <c r="L58" s="49" t="s">
        <v>122</v>
      </c>
      <c r="M58" s="49" t="s">
        <v>131</v>
      </c>
      <c r="N58" s="49" t="s">
        <v>51</v>
      </c>
      <c r="O58" s="49" t="s">
        <v>69</v>
      </c>
      <c r="P58" s="49" t="s">
        <v>204</v>
      </c>
      <c r="Q58" s="49" t="s">
        <v>139</v>
      </c>
      <c r="R58" s="49" t="s">
        <v>84</v>
      </c>
      <c r="S58" s="49" t="s">
        <v>193</v>
      </c>
      <c r="T58" s="49" t="s">
        <v>86</v>
      </c>
      <c r="U58" s="49" t="s">
        <v>77</v>
      </c>
      <c r="V58" s="49" t="s">
        <v>123</v>
      </c>
      <c r="W58" s="49" t="s">
        <v>80</v>
      </c>
      <c r="X58" s="49" t="s">
        <v>136</v>
      </c>
      <c r="Y58" s="49" t="s">
        <v>57</v>
      </c>
      <c r="Z58" s="49" t="s">
        <v>186</v>
      </c>
      <c r="AA58" s="49" t="s">
        <v>114</v>
      </c>
      <c r="AB58" s="49" t="s">
        <v>143</v>
      </c>
      <c r="AC58" s="49" t="s">
        <v>126</v>
      </c>
      <c r="AD58" s="49" t="s">
        <v>133</v>
      </c>
      <c r="AE58" s="49" t="s">
        <v>92</v>
      </c>
      <c r="AF58" s="49" t="s">
        <v>75</v>
      </c>
      <c r="AG58" s="49" t="s">
        <v>140</v>
      </c>
      <c r="AH58" s="49" t="s">
        <v>188</v>
      </c>
      <c r="AI58" s="49" t="s">
        <v>218</v>
      </c>
      <c r="AJ58" s="49" t="s">
        <v>91</v>
      </c>
      <c r="AK58" s="49" t="s">
        <v>119</v>
      </c>
      <c r="AL58" s="49" t="s">
        <v>41</v>
      </c>
      <c r="AM58" s="49" t="s">
        <v>43</v>
      </c>
      <c r="AN58" s="49" t="s">
        <v>121</v>
      </c>
      <c r="AO58" s="49" t="s">
        <v>127</v>
      </c>
      <c r="AP58" s="49" t="s">
        <v>152</v>
      </c>
      <c r="AQ58" s="84" t="s">
        <v>187</v>
      </c>
      <c r="AR58" s="95" t="s">
        <v>120</v>
      </c>
      <c r="AS58" s="89"/>
      <c r="AT58" s="3"/>
      <c r="AU58" s="3"/>
      <c r="AV58" s="15"/>
      <c r="BD58" s="16"/>
    </row>
    <row r="59" spans="1:56" s="16" customFormat="1" ht="13.5" customHeight="1">
      <c r="A59" s="153"/>
      <c r="B59" s="2">
        <v>4</v>
      </c>
      <c r="C59" s="148" t="s">
        <v>213</v>
      </c>
      <c r="D59" s="48"/>
      <c r="E59" s="48"/>
      <c r="F59" s="48"/>
      <c r="G59" s="48" t="s">
        <v>31</v>
      </c>
      <c r="H59" s="61" t="s">
        <v>31</v>
      </c>
      <c r="I59" s="48" t="s">
        <v>25</v>
      </c>
      <c r="J59" s="48" t="s">
        <v>30</v>
      </c>
      <c r="K59" s="48" t="s">
        <v>181</v>
      </c>
      <c r="L59" s="48" t="s">
        <v>31</v>
      </c>
      <c r="M59" s="48" t="s">
        <v>184</v>
      </c>
      <c r="N59" s="48" t="s">
        <v>53</v>
      </c>
      <c r="O59" s="48" t="s">
        <v>180</v>
      </c>
      <c r="P59" s="48" t="s">
        <v>180</v>
      </c>
      <c r="Q59" s="48" t="s">
        <v>31</v>
      </c>
      <c r="R59" s="48" t="s">
        <v>189</v>
      </c>
      <c r="S59" s="48" t="s">
        <v>189</v>
      </c>
      <c r="T59" s="48" t="s">
        <v>182</v>
      </c>
      <c r="U59" s="48" t="s">
        <v>25</v>
      </c>
      <c r="V59" s="48" t="s">
        <v>30</v>
      </c>
      <c r="W59" s="61" t="s">
        <v>31</v>
      </c>
      <c r="X59" s="48" t="s">
        <v>53</v>
      </c>
      <c r="Y59" s="48" t="s">
        <v>189</v>
      </c>
      <c r="Z59" s="48" t="s">
        <v>31</v>
      </c>
      <c r="AA59" s="48" t="s">
        <v>25</v>
      </c>
      <c r="AB59" s="48" t="s">
        <v>33</v>
      </c>
      <c r="AC59" s="48" t="s">
        <v>25</v>
      </c>
      <c r="AD59" s="48" t="s">
        <v>190</v>
      </c>
      <c r="AE59" s="61" t="s">
        <v>40</v>
      </c>
      <c r="AF59" s="48" t="s">
        <v>25</v>
      </c>
      <c r="AG59" s="48" t="s">
        <v>26</v>
      </c>
      <c r="AH59" s="48" t="s">
        <v>25</v>
      </c>
      <c r="AI59" s="48" t="s">
        <v>30</v>
      </c>
      <c r="AJ59" s="48" t="s">
        <v>31</v>
      </c>
      <c r="AK59" s="48" t="s">
        <v>27</v>
      </c>
      <c r="AL59" s="48" t="s">
        <v>33</v>
      </c>
      <c r="AM59" s="48" t="s">
        <v>31</v>
      </c>
      <c r="AN59" s="48" t="s">
        <v>30</v>
      </c>
      <c r="AO59" s="48" t="s">
        <v>30</v>
      </c>
      <c r="AP59" s="48" t="s">
        <v>31</v>
      </c>
      <c r="AQ59" s="85" t="s">
        <v>26</v>
      </c>
      <c r="AR59" s="94" t="s">
        <v>29</v>
      </c>
      <c r="AS59" s="31"/>
      <c r="AT59" s="21"/>
      <c r="AU59" s="21"/>
      <c r="AV59" s="15"/>
    </row>
    <row r="60" spans="1:56" ht="12.6" customHeight="1">
      <c r="A60" s="153"/>
      <c r="B60" s="17"/>
      <c r="C60" s="149"/>
      <c r="D60" s="49"/>
      <c r="E60" s="49"/>
      <c r="F60" s="49"/>
      <c r="G60" s="49" t="s">
        <v>194</v>
      </c>
      <c r="H60" s="49" t="s">
        <v>95</v>
      </c>
      <c r="I60" s="49" t="s">
        <v>152</v>
      </c>
      <c r="J60" s="49" t="s">
        <v>111</v>
      </c>
      <c r="K60" s="49" t="s">
        <v>140</v>
      </c>
      <c r="L60" s="49" t="s">
        <v>122</v>
      </c>
      <c r="M60" s="49" t="s">
        <v>131</v>
      </c>
      <c r="N60" s="49" t="s">
        <v>57</v>
      </c>
      <c r="O60" s="49" t="s">
        <v>51</v>
      </c>
      <c r="P60" s="49" t="s">
        <v>128</v>
      </c>
      <c r="Q60" s="49" t="s">
        <v>139</v>
      </c>
      <c r="R60" s="49" t="s">
        <v>87</v>
      </c>
      <c r="S60" s="49" t="s">
        <v>143</v>
      </c>
      <c r="T60" s="49" t="s">
        <v>186</v>
      </c>
      <c r="U60" s="49" t="s">
        <v>77</v>
      </c>
      <c r="V60" s="49" t="s">
        <v>154</v>
      </c>
      <c r="W60" s="49" t="s">
        <v>147</v>
      </c>
      <c r="X60" s="49" t="s">
        <v>80</v>
      </c>
      <c r="Y60" s="49" t="s">
        <v>62</v>
      </c>
      <c r="Z60" s="49" t="s">
        <v>69</v>
      </c>
      <c r="AA60" s="49" t="s">
        <v>114</v>
      </c>
      <c r="AB60" s="49" t="s">
        <v>91</v>
      </c>
      <c r="AC60" s="49" t="s">
        <v>126</v>
      </c>
      <c r="AD60" s="49" t="s">
        <v>133</v>
      </c>
      <c r="AE60" s="49" t="s">
        <v>41</v>
      </c>
      <c r="AF60" s="49" t="s">
        <v>82</v>
      </c>
      <c r="AG60" s="49" t="s">
        <v>93</v>
      </c>
      <c r="AH60" s="49" t="s">
        <v>73</v>
      </c>
      <c r="AI60" s="49" t="s">
        <v>218</v>
      </c>
      <c r="AJ60" s="49" t="s">
        <v>120</v>
      </c>
      <c r="AK60" s="49" t="s">
        <v>187</v>
      </c>
      <c r="AL60" s="49" t="s">
        <v>136</v>
      </c>
      <c r="AM60" s="49" t="s">
        <v>43</v>
      </c>
      <c r="AN60" s="49" t="s">
        <v>121</v>
      </c>
      <c r="AO60" s="49" t="s">
        <v>127</v>
      </c>
      <c r="AP60" s="49" t="s">
        <v>119</v>
      </c>
      <c r="AQ60" s="84" t="s">
        <v>188</v>
      </c>
      <c r="AR60" s="93" t="s">
        <v>47</v>
      </c>
      <c r="AS60" s="25" t="str">
        <f>IF(AS59&lt;&gt;"",VLOOKUP(AS59,#REF!,'Khối 6.9'!#REF!,0),"")</f>
        <v/>
      </c>
      <c r="AT60" s="26" t="str">
        <f>IF(AT59&lt;&gt;"",VLOOKUP(AT59,#REF!,'Khối 6.9'!#REF!,0),"")</f>
        <v/>
      </c>
      <c r="AU60" s="27"/>
      <c r="AV60" s="15"/>
      <c r="BD60" s="16"/>
    </row>
    <row r="61" spans="1:56" s="16" customFormat="1" ht="13.5" customHeight="1">
      <c r="A61" s="153"/>
      <c r="B61" s="2">
        <v>5</v>
      </c>
      <c r="C61" s="148" t="s">
        <v>214</v>
      </c>
      <c r="D61" s="48"/>
      <c r="E61" s="48"/>
      <c r="F61" s="48"/>
      <c r="G61" s="48" t="s">
        <v>38</v>
      </c>
      <c r="H61" s="48" t="s">
        <v>38</v>
      </c>
      <c r="I61" s="48" t="s">
        <v>38</v>
      </c>
      <c r="J61" s="48" t="s">
        <v>38</v>
      </c>
      <c r="K61" s="48" t="s">
        <v>38</v>
      </c>
      <c r="L61" s="48" t="s">
        <v>38</v>
      </c>
      <c r="M61" s="48" t="s">
        <v>38</v>
      </c>
      <c r="N61" s="48" t="s">
        <v>38</v>
      </c>
      <c r="O61" s="48" t="s">
        <v>38</v>
      </c>
      <c r="P61" s="48" t="s">
        <v>38</v>
      </c>
      <c r="Q61" s="48" t="s">
        <v>38</v>
      </c>
      <c r="R61" s="48" t="s">
        <v>38</v>
      </c>
      <c r="S61" s="48" t="s">
        <v>180</v>
      </c>
      <c r="T61" s="48" t="s">
        <v>38</v>
      </c>
      <c r="U61" s="48" t="s">
        <v>38</v>
      </c>
      <c r="V61" s="48" t="s">
        <v>38</v>
      </c>
      <c r="W61" s="48" t="s">
        <v>38</v>
      </c>
      <c r="X61" s="48" t="s">
        <v>38</v>
      </c>
      <c r="Y61" s="48" t="s">
        <v>38</v>
      </c>
      <c r="Z61" s="48" t="s">
        <v>38</v>
      </c>
      <c r="AA61" s="48" t="s">
        <v>38</v>
      </c>
      <c r="AB61" s="48" t="s">
        <v>38</v>
      </c>
      <c r="AC61" s="48" t="s">
        <v>38</v>
      </c>
      <c r="AD61" s="48" t="s">
        <v>38</v>
      </c>
      <c r="AE61" s="48" t="s">
        <v>38</v>
      </c>
      <c r="AF61" s="48" t="s">
        <v>38</v>
      </c>
      <c r="AG61" s="48" t="s">
        <v>33</v>
      </c>
      <c r="AH61" s="48" t="s">
        <v>25</v>
      </c>
      <c r="AI61" s="48" t="s">
        <v>31</v>
      </c>
      <c r="AJ61" s="48" t="s">
        <v>38</v>
      </c>
      <c r="AK61" s="48" t="s">
        <v>38</v>
      </c>
      <c r="AL61" s="48" t="s">
        <v>38</v>
      </c>
      <c r="AM61" s="48" t="s">
        <v>38</v>
      </c>
      <c r="AN61" s="48" t="s">
        <v>38</v>
      </c>
      <c r="AO61" s="48" t="s">
        <v>38</v>
      </c>
      <c r="AP61" s="48" t="s">
        <v>38</v>
      </c>
      <c r="AQ61" s="85" t="s">
        <v>38</v>
      </c>
      <c r="AR61" s="94" t="s">
        <v>38</v>
      </c>
      <c r="AS61" s="31"/>
      <c r="AT61" s="21"/>
      <c r="AU61" s="21"/>
      <c r="AV61" s="15"/>
    </row>
    <row r="62" spans="1:56" ht="14.25" customHeight="1" thickBot="1">
      <c r="A62" s="154"/>
      <c r="B62" s="114"/>
      <c r="C62" s="150"/>
      <c r="D62" s="62"/>
      <c r="E62" s="62"/>
      <c r="F62" s="62"/>
      <c r="G62" s="62" t="s">
        <v>134</v>
      </c>
      <c r="H62" s="62" t="s">
        <v>86</v>
      </c>
      <c r="I62" s="62" t="s">
        <v>147</v>
      </c>
      <c r="J62" s="62" t="s">
        <v>111</v>
      </c>
      <c r="K62" s="62" t="s">
        <v>135</v>
      </c>
      <c r="L62" s="62" t="s">
        <v>122</v>
      </c>
      <c r="M62" s="62" t="s">
        <v>131</v>
      </c>
      <c r="N62" s="62" t="s">
        <v>78</v>
      </c>
      <c r="O62" s="62" t="s">
        <v>69</v>
      </c>
      <c r="P62" s="62" t="s">
        <v>87</v>
      </c>
      <c r="Q62" s="62" t="s">
        <v>45</v>
      </c>
      <c r="R62" s="62" t="s">
        <v>206</v>
      </c>
      <c r="S62" s="62" t="s">
        <v>51</v>
      </c>
      <c r="T62" s="62" t="s">
        <v>130</v>
      </c>
      <c r="U62" s="62" t="s">
        <v>77</v>
      </c>
      <c r="V62" s="62" t="s">
        <v>154</v>
      </c>
      <c r="W62" s="62" t="s">
        <v>152</v>
      </c>
      <c r="X62" s="62" t="s">
        <v>136</v>
      </c>
      <c r="Y62" s="62" t="s">
        <v>62</v>
      </c>
      <c r="Z62" s="62" t="s">
        <v>47</v>
      </c>
      <c r="AA62" s="62" t="s">
        <v>114</v>
      </c>
      <c r="AB62" s="62" t="s">
        <v>124</v>
      </c>
      <c r="AC62" s="62" t="s">
        <v>126</v>
      </c>
      <c r="AD62" s="62" t="s">
        <v>133</v>
      </c>
      <c r="AE62" s="62" t="s">
        <v>41</v>
      </c>
      <c r="AF62" s="62" t="s">
        <v>82</v>
      </c>
      <c r="AG62" s="62" t="s">
        <v>91</v>
      </c>
      <c r="AH62" s="62" t="s">
        <v>73</v>
      </c>
      <c r="AI62" s="62" t="s">
        <v>92</v>
      </c>
      <c r="AJ62" s="62" t="s">
        <v>120</v>
      </c>
      <c r="AK62" s="62" t="s">
        <v>187</v>
      </c>
      <c r="AL62" s="62" t="s">
        <v>93</v>
      </c>
      <c r="AM62" s="62" t="s">
        <v>43</v>
      </c>
      <c r="AN62" s="62" t="s">
        <v>121</v>
      </c>
      <c r="AO62" s="62" t="s">
        <v>127</v>
      </c>
      <c r="AP62" s="62" t="s">
        <v>140</v>
      </c>
      <c r="AQ62" s="86" t="s">
        <v>188</v>
      </c>
      <c r="AR62" s="98" t="s">
        <v>148</v>
      </c>
      <c r="AS62" s="25" t="str">
        <f>IF(AS61&lt;&gt;"",VLOOKUP(AS61,#REF!,'Khối 6.9'!#REF!,0),"")</f>
        <v/>
      </c>
      <c r="AT62" s="26" t="str">
        <f>IF(AT61&lt;&gt;"",VLOOKUP(AT61,#REF!,'Khối 6.9'!#REF!,0),"")</f>
        <v/>
      </c>
      <c r="AU62" s="27"/>
      <c r="AV62" s="15"/>
      <c r="BD62" s="16"/>
    </row>
    <row r="63" spans="1:56" ht="6" customHeight="1" collapsed="1" thickTop="1">
      <c r="A63" s="32"/>
      <c r="B63" s="4"/>
      <c r="C63" s="4"/>
      <c r="D63" s="4"/>
      <c r="E63" s="5"/>
      <c r="F63" s="5"/>
      <c r="G63" s="5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77"/>
      <c r="AS63" s="70"/>
      <c r="AT63" s="70"/>
      <c r="AU63" s="70"/>
      <c r="AV63" s="33"/>
      <c r="BD63" s="16"/>
    </row>
    <row r="64" spans="1:56" s="20" customFormat="1" ht="20.25" hidden="1" customHeight="1">
      <c r="A64" s="42"/>
      <c r="B64" s="41"/>
      <c r="C64" s="41"/>
      <c r="D64" s="41"/>
      <c r="E64" s="43" t="s">
        <v>37</v>
      </c>
      <c r="F64" s="44"/>
      <c r="G64" s="44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5"/>
      <c r="W64" s="45"/>
      <c r="X64" s="45"/>
      <c r="Y64" s="45"/>
      <c r="Z64" s="45"/>
      <c r="AA64" s="45"/>
      <c r="AB64" s="45"/>
      <c r="AC64" s="45"/>
      <c r="AD64" s="45"/>
      <c r="AE64" s="45"/>
      <c r="AF64" s="45"/>
      <c r="AG64" s="45"/>
      <c r="AH64" s="45"/>
      <c r="AI64" s="45"/>
      <c r="AJ64" s="45"/>
      <c r="AK64" s="45"/>
      <c r="AL64" s="45"/>
      <c r="AM64" s="45"/>
      <c r="AN64" s="45"/>
      <c r="AO64" s="45"/>
      <c r="AP64" s="45"/>
      <c r="AQ64" s="45"/>
      <c r="AR64" s="44"/>
      <c r="AS64" s="46"/>
      <c r="AT64" s="46"/>
      <c r="AU64" s="46"/>
      <c r="AV64" s="47"/>
    </row>
    <row r="65" spans="1:56" ht="20.25" hidden="1" customHeight="1">
      <c r="A65" s="32"/>
      <c r="B65" s="38" t="s">
        <v>33</v>
      </c>
      <c r="C65" s="4"/>
      <c r="D65" s="35">
        <f>COUNTIF(D3:D62,"GDCD")</f>
        <v>0</v>
      </c>
      <c r="E65" s="35">
        <f t="shared" ref="E65:AQ65" si="0">COUNTIF(E3:E62,"GDCD")</f>
        <v>0</v>
      </c>
      <c r="F65" s="35">
        <f t="shared" si="0"/>
        <v>0</v>
      </c>
      <c r="G65" s="35">
        <f t="shared" si="0"/>
        <v>1</v>
      </c>
      <c r="H65" s="35">
        <f t="shared" si="0"/>
        <v>1</v>
      </c>
      <c r="I65" s="35">
        <f t="shared" si="0"/>
        <v>1</v>
      </c>
      <c r="J65" s="35">
        <f t="shared" si="0"/>
        <v>1</v>
      </c>
      <c r="K65" s="35">
        <f t="shared" si="0"/>
        <v>1</v>
      </c>
      <c r="L65" s="35">
        <f t="shared" si="0"/>
        <v>1</v>
      </c>
      <c r="M65" s="35">
        <f t="shared" si="0"/>
        <v>1</v>
      </c>
      <c r="N65" s="35">
        <f t="shared" si="0"/>
        <v>1</v>
      </c>
      <c r="O65" s="35">
        <f t="shared" si="0"/>
        <v>1</v>
      </c>
      <c r="P65" s="35">
        <f t="shared" si="0"/>
        <v>1</v>
      </c>
      <c r="Q65" s="35">
        <f t="shared" si="0"/>
        <v>1</v>
      </c>
      <c r="R65" s="35">
        <f t="shared" si="0"/>
        <v>1</v>
      </c>
      <c r="S65" s="35">
        <f t="shared" si="0"/>
        <v>1</v>
      </c>
      <c r="T65" s="35">
        <f t="shared" si="0"/>
        <v>1</v>
      </c>
      <c r="U65" s="35">
        <f t="shared" si="0"/>
        <v>1</v>
      </c>
      <c r="V65" s="35">
        <f t="shared" si="0"/>
        <v>1</v>
      </c>
      <c r="W65" s="35">
        <f t="shared" si="0"/>
        <v>1</v>
      </c>
      <c r="X65" s="35">
        <f t="shared" si="0"/>
        <v>1</v>
      </c>
      <c r="Y65" s="35">
        <f t="shared" si="0"/>
        <v>1</v>
      </c>
      <c r="Z65" s="35">
        <f t="shared" si="0"/>
        <v>1</v>
      </c>
      <c r="AA65" s="35">
        <f t="shared" si="0"/>
        <v>1</v>
      </c>
      <c r="AB65" s="35">
        <f t="shared" si="0"/>
        <v>1</v>
      </c>
      <c r="AC65" s="35">
        <f t="shared" si="0"/>
        <v>1</v>
      </c>
      <c r="AD65" s="35">
        <f t="shared" si="0"/>
        <v>1</v>
      </c>
      <c r="AE65" s="35">
        <f t="shared" si="0"/>
        <v>1</v>
      </c>
      <c r="AF65" s="35">
        <f t="shared" si="0"/>
        <v>1</v>
      </c>
      <c r="AG65" s="35">
        <f t="shared" si="0"/>
        <v>1</v>
      </c>
      <c r="AH65" s="35">
        <f t="shared" si="0"/>
        <v>1</v>
      </c>
      <c r="AI65" s="35">
        <f t="shared" si="0"/>
        <v>1</v>
      </c>
      <c r="AJ65" s="35">
        <f t="shared" si="0"/>
        <v>1</v>
      </c>
      <c r="AK65" s="35">
        <f t="shared" si="0"/>
        <v>1</v>
      </c>
      <c r="AL65" s="35">
        <f t="shared" si="0"/>
        <v>1</v>
      </c>
      <c r="AM65" s="35">
        <f t="shared" si="0"/>
        <v>1</v>
      </c>
      <c r="AN65" s="35">
        <f t="shared" si="0"/>
        <v>1</v>
      </c>
      <c r="AO65" s="35">
        <f t="shared" si="0"/>
        <v>1</v>
      </c>
      <c r="AP65" s="35">
        <f t="shared" si="0"/>
        <v>1</v>
      </c>
      <c r="AQ65" s="35">
        <f t="shared" si="0"/>
        <v>1</v>
      </c>
      <c r="AR65" s="35">
        <f>COUNTIF(AR3:AR62,"GDCD")</f>
        <v>1</v>
      </c>
      <c r="AS65" s="4">
        <f>COUNTIF(AS14:AS62,"GDCD")</f>
        <v>0</v>
      </c>
      <c r="AT65" s="4">
        <f>COUNTIF(AT14:AT62,"GDCD")</f>
        <v>0</v>
      </c>
      <c r="AU65" s="4">
        <f>COUNTIF(AU14:AU62,"GDCD")</f>
        <v>0</v>
      </c>
      <c r="AV65" s="33"/>
      <c r="BD65" s="16"/>
    </row>
    <row r="66" spans="1:56" ht="20.25" hidden="1" customHeight="1">
      <c r="A66" s="32"/>
      <c r="B66" s="39" t="s">
        <v>25</v>
      </c>
      <c r="C66" s="4"/>
      <c r="D66" s="36">
        <f>COUNTIF(D3:D62,"TOÁN")</f>
        <v>0</v>
      </c>
      <c r="E66" s="36">
        <f t="shared" ref="E66:AQ66" si="1">COUNTIF(E3:E62,"TOÁN")</f>
        <v>0</v>
      </c>
      <c r="F66" s="36">
        <f t="shared" si="1"/>
        <v>0</v>
      </c>
      <c r="G66" s="36">
        <f t="shared" si="1"/>
        <v>4</v>
      </c>
      <c r="H66" s="36">
        <f t="shared" si="1"/>
        <v>4</v>
      </c>
      <c r="I66" s="36">
        <f t="shared" si="1"/>
        <v>4</v>
      </c>
      <c r="J66" s="36">
        <f t="shared" si="1"/>
        <v>4</v>
      </c>
      <c r="K66" s="36">
        <f t="shared" si="1"/>
        <v>4</v>
      </c>
      <c r="L66" s="36">
        <f t="shared" si="1"/>
        <v>4</v>
      </c>
      <c r="M66" s="36">
        <f t="shared" si="1"/>
        <v>4</v>
      </c>
      <c r="N66" s="36">
        <f t="shared" si="1"/>
        <v>4</v>
      </c>
      <c r="O66" s="36">
        <f t="shared" si="1"/>
        <v>4</v>
      </c>
      <c r="P66" s="36">
        <f t="shared" si="1"/>
        <v>4</v>
      </c>
      <c r="Q66" s="36">
        <f t="shared" si="1"/>
        <v>4</v>
      </c>
      <c r="R66" s="36">
        <f t="shared" si="1"/>
        <v>4</v>
      </c>
      <c r="S66" s="36">
        <f t="shared" si="1"/>
        <v>4</v>
      </c>
      <c r="T66" s="36">
        <f t="shared" si="1"/>
        <v>4</v>
      </c>
      <c r="U66" s="36">
        <f t="shared" si="1"/>
        <v>4</v>
      </c>
      <c r="V66" s="36">
        <f t="shared" si="1"/>
        <v>4</v>
      </c>
      <c r="W66" s="36">
        <f>COUNTIF(W3:W62,"TOÁN")</f>
        <v>4</v>
      </c>
      <c r="X66" s="36">
        <f>COUNTIF(X3:X62,"TOÁN")</f>
        <v>4</v>
      </c>
      <c r="Y66" s="36">
        <f>COUNTIF(Y3:Y62,"TOÁN")</f>
        <v>4</v>
      </c>
      <c r="Z66" s="36">
        <f>COUNTIF(Z3:Z62,"TOÁN")</f>
        <v>4</v>
      </c>
      <c r="AA66" s="36">
        <f t="shared" si="1"/>
        <v>4</v>
      </c>
      <c r="AB66" s="36">
        <f t="shared" si="1"/>
        <v>4</v>
      </c>
      <c r="AC66" s="36">
        <f t="shared" si="1"/>
        <v>4</v>
      </c>
      <c r="AD66" s="36">
        <f t="shared" si="1"/>
        <v>4</v>
      </c>
      <c r="AE66" s="36">
        <f t="shared" si="1"/>
        <v>4</v>
      </c>
      <c r="AF66" s="36">
        <f t="shared" si="1"/>
        <v>4</v>
      </c>
      <c r="AG66" s="36">
        <f t="shared" si="1"/>
        <v>4</v>
      </c>
      <c r="AH66" s="36">
        <f t="shared" si="1"/>
        <v>4</v>
      </c>
      <c r="AI66" s="36">
        <f t="shared" si="1"/>
        <v>4</v>
      </c>
      <c r="AJ66" s="36">
        <f t="shared" si="1"/>
        <v>4</v>
      </c>
      <c r="AK66" s="36">
        <f t="shared" si="1"/>
        <v>4</v>
      </c>
      <c r="AL66" s="36">
        <f t="shared" si="1"/>
        <v>4</v>
      </c>
      <c r="AM66" s="36">
        <f t="shared" si="1"/>
        <v>4</v>
      </c>
      <c r="AN66" s="36">
        <f t="shared" si="1"/>
        <v>4</v>
      </c>
      <c r="AO66" s="36">
        <f t="shared" si="1"/>
        <v>4</v>
      </c>
      <c r="AP66" s="36">
        <f t="shared" si="1"/>
        <v>4</v>
      </c>
      <c r="AQ66" s="36">
        <f t="shared" si="1"/>
        <v>4</v>
      </c>
      <c r="AR66" s="36">
        <f>COUNTIF(AR3:AR62,"TOÁN")</f>
        <v>4</v>
      </c>
      <c r="AS66" s="34"/>
      <c r="AT66" s="34"/>
      <c r="AU66" s="34"/>
      <c r="AV66" s="33"/>
      <c r="BD66" s="16"/>
    </row>
    <row r="67" spans="1:56" ht="20.25" hidden="1" customHeight="1">
      <c r="A67" s="32"/>
      <c r="B67" s="39" t="s">
        <v>30</v>
      </c>
      <c r="C67" s="4"/>
      <c r="D67" s="36">
        <f>COUNTIF(D3:D63,"VĂN")</f>
        <v>0</v>
      </c>
      <c r="E67" s="36">
        <f t="shared" ref="E67:AQ67" si="2">COUNTIF(E3:E63,"VĂN")</f>
        <v>0</v>
      </c>
      <c r="F67" s="36">
        <f t="shared" si="2"/>
        <v>0</v>
      </c>
      <c r="G67" s="36">
        <f t="shared" si="2"/>
        <v>4</v>
      </c>
      <c r="H67" s="36">
        <f t="shared" si="2"/>
        <v>4</v>
      </c>
      <c r="I67" s="36">
        <f t="shared" si="2"/>
        <v>4</v>
      </c>
      <c r="J67" s="36">
        <f t="shared" si="2"/>
        <v>4</v>
      </c>
      <c r="K67" s="36">
        <f t="shared" si="2"/>
        <v>4</v>
      </c>
      <c r="L67" s="36">
        <f t="shared" si="2"/>
        <v>4</v>
      </c>
      <c r="M67" s="36">
        <f t="shared" si="2"/>
        <v>4</v>
      </c>
      <c r="N67" s="36">
        <f t="shared" si="2"/>
        <v>4</v>
      </c>
      <c r="O67" s="36">
        <f t="shared" si="2"/>
        <v>4</v>
      </c>
      <c r="P67" s="36">
        <f t="shared" si="2"/>
        <v>4</v>
      </c>
      <c r="Q67" s="36">
        <f t="shared" si="2"/>
        <v>4</v>
      </c>
      <c r="R67" s="36">
        <f t="shared" si="2"/>
        <v>4</v>
      </c>
      <c r="S67" s="36">
        <f t="shared" si="2"/>
        <v>4</v>
      </c>
      <c r="T67" s="36">
        <f t="shared" si="2"/>
        <v>4</v>
      </c>
      <c r="U67" s="36">
        <f t="shared" si="2"/>
        <v>4</v>
      </c>
      <c r="V67" s="36">
        <f t="shared" si="2"/>
        <v>4</v>
      </c>
      <c r="W67" s="36">
        <f>COUNTIF(W3:W63,"VĂN")</f>
        <v>4</v>
      </c>
      <c r="X67" s="36">
        <f>COUNTIF(X3:X63,"VĂN")</f>
        <v>4</v>
      </c>
      <c r="Y67" s="36">
        <f>COUNTIF(Y3:Y63,"VĂN")</f>
        <v>4</v>
      </c>
      <c r="Z67" s="36">
        <f>COUNTIF(Z3:Z63,"VĂN")</f>
        <v>4</v>
      </c>
      <c r="AA67" s="36">
        <f t="shared" si="2"/>
        <v>5</v>
      </c>
      <c r="AB67" s="36">
        <f t="shared" si="2"/>
        <v>5</v>
      </c>
      <c r="AC67" s="36">
        <f t="shared" si="2"/>
        <v>5</v>
      </c>
      <c r="AD67" s="36">
        <f t="shared" si="2"/>
        <v>5</v>
      </c>
      <c r="AE67" s="36">
        <f t="shared" si="2"/>
        <v>5</v>
      </c>
      <c r="AF67" s="36">
        <f t="shared" si="2"/>
        <v>5</v>
      </c>
      <c r="AG67" s="36">
        <f t="shared" si="2"/>
        <v>5</v>
      </c>
      <c r="AH67" s="36">
        <f t="shared" si="2"/>
        <v>5</v>
      </c>
      <c r="AI67" s="36">
        <f t="shared" si="2"/>
        <v>5</v>
      </c>
      <c r="AJ67" s="36">
        <f t="shared" si="2"/>
        <v>5</v>
      </c>
      <c r="AK67" s="36">
        <f t="shared" si="2"/>
        <v>5</v>
      </c>
      <c r="AL67" s="36">
        <f t="shared" si="2"/>
        <v>5</v>
      </c>
      <c r="AM67" s="36">
        <f t="shared" si="2"/>
        <v>5</v>
      </c>
      <c r="AN67" s="36">
        <f t="shared" si="2"/>
        <v>5</v>
      </c>
      <c r="AO67" s="36">
        <f t="shared" si="2"/>
        <v>5</v>
      </c>
      <c r="AP67" s="36">
        <f t="shared" si="2"/>
        <v>5</v>
      </c>
      <c r="AQ67" s="36">
        <f t="shared" si="2"/>
        <v>5</v>
      </c>
      <c r="AR67" s="36">
        <f>COUNTIF(AR3:AR63,"VĂN")</f>
        <v>5</v>
      </c>
      <c r="AS67" s="34"/>
      <c r="AT67" s="34"/>
      <c r="AU67" s="34"/>
      <c r="AV67" s="33"/>
      <c r="BD67" s="16"/>
    </row>
    <row r="68" spans="1:56" ht="20.25" hidden="1" customHeight="1">
      <c r="A68" s="32"/>
      <c r="B68" s="39" t="s">
        <v>31</v>
      </c>
      <c r="C68" s="4"/>
      <c r="D68" s="36">
        <f>COUNTIF(D3:D64,"ANH")</f>
        <v>0</v>
      </c>
      <c r="E68" s="36">
        <f t="shared" ref="E68:AQ68" si="3">COUNTIF(E3:E64,"ANH")</f>
        <v>0</v>
      </c>
      <c r="F68" s="36">
        <f t="shared" si="3"/>
        <v>0</v>
      </c>
      <c r="G68" s="36">
        <f t="shared" si="3"/>
        <v>3</v>
      </c>
      <c r="H68" s="36">
        <f t="shared" si="3"/>
        <v>3</v>
      </c>
      <c r="I68" s="36">
        <f t="shared" si="3"/>
        <v>3</v>
      </c>
      <c r="J68" s="36">
        <f t="shared" si="3"/>
        <v>3</v>
      </c>
      <c r="K68" s="36">
        <f t="shared" si="3"/>
        <v>3</v>
      </c>
      <c r="L68" s="36">
        <f t="shared" si="3"/>
        <v>3</v>
      </c>
      <c r="M68" s="36">
        <f t="shared" si="3"/>
        <v>3</v>
      </c>
      <c r="N68" s="36">
        <f t="shared" si="3"/>
        <v>3</v>
      </c>
      <c r="O68" s="36">
        <f t="shared" si="3"/>
        <v>3</v>
      </c>
      <c r="P68" s="36">
        <f t="shared" si="3"/>
        <v>3</v>
      </c>
      <c r="Q68" s="36">
        <f t="shared" si="3"/>
        <v>3</v>
      </c>
      <c r="R68" s="36">
        <f t="shared" si="3"/>
        <v>3</v>
      </c>
      <c r="S68" s="36">
        <f t="shared" si="3"/>
        <v>3</v>
      </c>
      <c r="T68" s="36">
        <f t="shared" si="3"/>
        <v>3</v>
      </c>
      <c r="U68" s="36">
        <f t="shared" si="3"/>
        <v>3</v>
      </c>
      <c r="V68" s="36">
        <f t="shared" si="3"/>
        <v>3</v>
      </c>
      <c r="W68" s="36">
        <f>COUNTIF(W3:W64,"ANH")</f>
        <v>3</v>
      </c>
      <c r="X68" s="36">
        <f>COUNTIF(X3:X64,"ANH")</f>
        <v>3</v>
      </c>
      <c r="Y68" s="36">
        <f>COUNTIF(Y3:Y64,"ANH")</f>
        <v>3</v>
      </c>
      <c r="Z68" s="36">
        <f>COUNTIF(Z3:Z64,"ANH")</f>
        <v>3</v>
      </c>
      <c r="AA68" s="36">
        <f t="shared" si="3"/>
        <v>3</v>
      </c>
      <c r="AB68" s="36">
        <f t="shared" si="3"/>
        <v>3</v>
      </c>
      <c r="AC68" s="36">
        <f t="shared" si="3"/>
        <v>3</v>
      </c>
      <c r="AD68" s="36">
        <f t="shared" si="3"/>
        <v>3</v>
      </c>
      <c r="AE68" s="36">
        <f t="shared" si="3"/>
        <v>3</v>
      </c>
      <c r="AF68" s="36">
        <f t="shared" si="3"/>
        <v>3</v>
      </c>
      <c r="AG68" s="36">
        <f t="shared" si="3"/>
        <v>3</v>
      </c>
      <c r="AH68" s="36">
        <f t="shared" si="3"/>
        <v>3</v>
      </c>
      <c r="AI68" s="36">
        <f t="shared" si="3"/>
        <v>3</v>
      </c>
      <c r="AJ68" s="36">
        <f t="shared" si="3"/>
        <v>3</v>
      </c>
      <c r="AK68" s="36">
        <f t="shared" si="3"/>
        <v>3</v>
      </c>
      <c r="AL68" s="36">
        <f t="shared" si="3"/>
        <v>3</v>
      </c>
      <c r="AM68" s="36">
        <f t="shared" si="3"/>
        <v>3</v>
      </c>
      <c r="AN68" s="36">
        <f t="shared" si="3"/>
        <v>3</v>
      </c>
      <c r="AO68" s="36">
        <f t="shared" si="3"/>
        <v>3</v>
      </c>
      <c r="AP68" s="36">
        <f t="shared" si="3"/>
        <v>3</v>
      </c>
      <c r="AQ68" s="36">
        <f t="shared" si="3"/>
        <v>3</v>
      </c>
      <c r="AR68" s="36">
        <f>COUNTIF(AR3:AR64,"ANH")</f>
        <v>3</v>
      </c>
      <c r="AS68" s="34"/>
      <c r="AT68" s="34"/>
      <c r="AU68" s="34"/>
      <c r="AV68" s="33"/>
      <c r="BD68" s="16"/>
    </row>
    <row r="69" spans="1:56" ht="20.25" hidden="1" customHeight="1">
      <c r="A69" s="32"/>
      <c r="B69" s="39" t="s">
        <v>40</v>
      </c>
      <c r="C69" s="4"/>
      <c r="D69" s="36">
        <f>COUNTIF(D3:D63,"LÍ")</f>
        <v>0</v>
      </c>
      <c r="E69" s="36">
        <f t="shared" ref="E69:AQ69" si="4">COUNTIF(E3:E63,"LÍ")</f>
        <v>0</v>
      </c>
      <c r="F69" s="36">
        <f t="shared" si="4"/>
        <v>0</v>
      </c>
      <c r="G69" s="36">
        <f t="shared" si="4"/>
        <v>0</v>
      </c>
      <c r="H69" s="36">
        <f t="shared" si="4"/>
        <v>0</v>
      </c>
      <c r="I69" s="36">
        <f t="shared" si="4"/>
        <v>0</v>
      </c>
      <c r="J69" s="36">
        <f t="shared" si="4"/>
        <v>0</v>
      </c>
      <c r="K69" s="36">
        <f t="shared" si="4"/>
        <v>0</v>
      </c>
      <c r="L69" s="36">
        <f t="shared" si="4"/>
        <v>0</v>
      </c>
      <c r="M69" s="36">
        <f t="shared" si="4"/>
        <v>0</v>
      </c>
      <c r="N69" s="36">
        <f t="shared" si="4"/>
        <v>0</v>
      </c>
      <c r="O69" s="36">
        <f t="shared" si="4"/>
        <v>0</v>
      </c>
      <c r="P69" s="36">
        <f t="shared" si="4"/>
        <v>0</v>
      </c>
      <c r="Q69" s="36">
        <f t="shared" si="4"/>
        <v>0</v>
      </c>
      <c r="R69" s="36">
        <f t="shared" si="4"/>
        <v>0</v>
      </c>
      <c r="S69" s="36">
        <f t="shared" si="4"/>
        <v>0</v>
      </c>
      <c r="T69" s="36">
        <f t="shared" si="4"/>
        <v>0</v>
      </c>
      <c r="U69" s="36">
        <f t="shared" si="4"/>
        <v>0</v>
      </c>
      <c r="V69" s="36">
        <f t="shared" si="4"/>
        <v>0</v>
      </c>
      <c r="W69" s="36">
        <f t="shared" si="4"/>
        <v>0</v>
      </c>
      <c r="X69" s="36">
        <f t="shared" si="4"/>
        <v>0</v>
      </c>
      <c r="Y69" s="36">
        <f t="shared" si="4"/>
        <v>0</v>
      </c>
      <c r="Z69" s="36">
        <f t="shared" si="4"/>
        <v>0</v>
      </c>
      <c r="AA69" s="36">
        <f t="shared" si="4"/>
        <v>2</v>
      </c>
      <c r="AB69" s="36">
        <f t="shared" si="4"/>
        <v>2</v>
      </c>
      <c r="AC69" s="36">
        <f t="shared" si="4"/>
        <v>1</v>
      </c>
      <c r="AD69" s="36">
        <f t="shared" si="4"/>
        <v>2</v>
      </c>
      <c r="AE69" s="36">
        <f t="shared" si="4"/>
        <v>2</v>
      </c>
      <c r="AF69" s="36">
        <f t="shared" si="4"/>
        <v>2</v>
      </c>
      <c r="AG69" s="36">
        <f t="shared" si="4"/>
        <v>2</v>
      </c>
      <c r="AH69" s="36">
        <f t="shared" si="4"/>
        <v>2</v>
      </c>
      <c r="AI69" s="36">
        <f t="shared" si="4"/>
        <v>2</v>
      </c>
      <c r="AJ69" s="36">
        <f t="shared" si="4"/>
        <v>2</v>
      </c>
      <c r="AK69" s="36">
        <f t="shared" si="4"/>
        <v>2</v>
      </c>
      <c r="AL69" s="36">
        <f t="shared" si="4"/>
        <v>2</v>
      </c>
      <c r="AM69" s="36">
        <f t="shared" si="4"/>
        <v>2</v>
      </c>
      <c r="AN69" s="36">
        <f t="shared" si="4"/>
        <v>2</v>
      </c>
      <c r="AO69" s="36">
        <f t="shared" si="4"/>
        <v>2</v>
      </c>
      <c r="AP69" s="36">
        <f t="shared" si="4"/>
        <v>2</v>
      </c>
      <c r="AQ69" s="36">
        <f t="shared" si="4"/>
        <v>2</v>
      </c>
      <c r="AR69" s="36">
        <f>COUNTIF(AR3:AR63,"LÍ")</f>
        <v>2</v>
      </c>
      <c r="AS69" s="34"/>
      <c r="AT69" s="34"/>
      <c r="AU69" s="34"/>
      <c r="AV69" s="33"/>
      <c r="BD69" s="16"/>
    </row>
    <row r="70" spans="1:56" ht="20.25" hidden="1" customHeight="1">
      <c r="A70" s="32"/>
      <c r="B70" s="39" t="s">
        <v>26</v>
      </c>
      <c r="C70" s="4"/>
      <c r="D70" s="36">
        <f>COUNTIF(D3:D63,"HÓA")</f>
        <v>0</v>
      </c>
      <c r="E70" s="36">
        <f t="shared" ref="E70:AQ70" si="5">COUNTIF(E3:E63,"HÓA")</f>
        <v>0</v>
      </c>
      <c r="F70" s="36">
        <f t="shared" si="5"/>
        <v>0</v>
      </c>
      <c r="G70" s="36">
        <f t="shared" si="5"/>
        <v>0</v>
      </c>
      <c r="H70" s="36">
        <f t="shared" si="5"/>
        <v>0</v>
      </c>
      <c r="I70" s="36">
        <f t="shared" si="5"/>
        <v>0</v>
      </c>
      <c r="J70" s="36">
        <f t="shared" si="5"/>
        <v>0</v>
      </c>
      <c r="K70" s="36">
        <f t="shared" si="5"/>
        <v>0</v>
      </c>
      <c r="L70" s="36">
        <f t="shared" si="5"/>
        <v>0</v>
      </c>
      <c r="M70" s="36">
        <f t="shared" si="5"/>
        <v>0</v>
      </c>
      <c r="N70" s="36">
        <f t="shared" si="5"/>
        <v>0</v>
      </c>
      <c r="O70" s="36">
        <f t="shared" si="5"/>
        <v>0</v>
      </c>
      <c r="P70" s="36">
        <f t="shared" si="5"/>
        <v>0</v>
      </c>
      <c r="Q70" s="36">
        <f t="shared" si="5"/>
        <v>0</v>
      </c>
      <c r="R70" s="36">
        <f t="shared" si="5"/>
        <v>0</v>
      </c>
      <c r="S70" s="36">
        <f t="shared" si="5"/>
        <v>0</v>
      </c>
      <c r="T70" s="36">
        <f t="shared" si="5"/>
        <v>0</v>
      </c>
      <c r="U70" s="36">
        <f t="shared" si="5"/>
        <v>0</v>
      </c>
      <c r="V70" s="36">
        <f t="shared" si="5"/>
        <v>0</v>
      </c>
      <c r="W70" s="36">
        <f>COUNTIF(W3:W63,"HÓA")</f>
        <v>0</v>
      </c>
      <c r="X70" s="36">
        <f>COUNTIF(X3:X63,"HÓA")</f>
        <v>0</v>
      </c>
      <c r="Y70" s="36">
        <f>COUNTIF(Y3:Y63,"HÓA")</f>
        <v>0</v>
      </c>
      <c r="Z70" s="36">
        <f>COUNTIF(Z3:Z63,"HÓA")</f>
        <v>0</v>
      </c>
      <c r="AA70" s="36">
        <f t="shared" si="5"/>
        <v>2</v>
      </c>
      <c r="AB70" s="36">
        <f t="shared" si="5"/>
        <v>2</v>
      </c>
      <c r="AC70" s="36">
        <f t="shared" si="5"/>
        <v>2</v>
      </c>
      <c r="AD70" s="36">
        <f t="shared" si="5"/>
        <v>2</v>
      </c>
      <c r="AE70" s="36">
        <f t="shared" si="5"/>
        <v>2</v>
      </c>
      <c r="AF70" s="36">
        <f t="shared" si="5"/>
        <v>2</v>
      </c>
      <c r="AG70" s="36">
        <f t="shared" si="5"/>
        <v>2</v>
      </c>
      <c r="AH70" s="36">
        <f t="shared" si="5"/>
        <v>2</v>
      </c>
      <c r="AI70" s="36">
        <f t="shared" si="5"/>
        <v>2</v>
      </c>
      <c r="AJ70" s="36">
        <f t="shared" si="5"/>
        <v>2</v>
      </c>
      <c r="AK70" s="36">
        <f t="shared" si="5"/>
        <v>2</v>
      </c>
      <c r="AL70" s="36">
        <f t="shared" si="5"/>
        <v>2</v>
      </c>
      <c r="AM70" s="36">
        <f t="shared" si="5"/>
        <v>2</v>
      </c>
      <c r="AN70" s="36">
        <f t="shared" si="5"/>
        <v>2</v>
      </c>
      <c r="AO70" s="36">
        <f t="shared" si="5"/>
        <v>2</v>
      </c>
      <c r="AP70" s="36">
        <f t="shared" si="5"/>
        <v>2</v>
      </c>
      <c r="AQ70" s="36">
        <f t="shared" si="5"/>
        <v>2</v>
      </c>
      <c r="AR70" s="36">
        <f>COUNTIF(AR3:AR63,"HÓA")</f>
        <v>2</v>
      </c>
      <c r="AS70" s="34"/>
      <c r="AT70" s="34"/>
      <c r="AU70" s="34"/>
      <c r="AV70" s="33"/>
      <c r="BD70" s="16"/>
    </row>
    <row r="71" spans="1:56" ht="20.25" hidden="1" customHeight="1">
      <c r="A71" s="32"/>
      <c r="B71" s="39" t="s">
        <v>27</v>
      </c>
      <c r="C71" s="4"/>
      <c r="D71" s="36">
        <f>COUNTIF(D3:D63,"SINH")</f>
        <v>0</v>
      </c>
      <c r="E71" s="36">
        <f t="shared" ref="E71:AQ71" si="6">COUNTIF(E3:E63,"SINH")</f>
        <v>0</v>
      </c>
      <c r="F71" s="36">
        <f t="shared" si="6"/>
        <v>0</v>
      </c>
      <c r="G71" s="36">
        <f t="shared" si="6"/>
        <v>0</v>
      </c>
      <c r="H71" s="36">
        <f t="shared" si="6"/>
        <v>0</v>
      </c>
      <c r="I71" s="36">
        <f t="shared" si="6"/>
        <v>0</v>
      </c>
      <c r="J71" s="36">
        <f t="shared" si="6"/>
        <v>0</v>
      </c>
      <c r="K71" s="36">
        <f t="shared" si="6"/>
        <v>0</v>
      </c>
      <c r="L71" s="36">
        <f t="shared" si="6"/>
        <v>0</v>
      </c>
      <c r="M71" s="36">
        <f t="shared" si="6"/>
        <v>0</v>
      </c>
      <c r="N71" s="36">
        <f t="shared" si="6"/>
        <v>0</v>
      </c>
      <c r="O71" s="36">
        <f t="shared" si="6"/>
        <v>0</v>
      </c>
      <c r="P71" s="36">
        <f t="shared" si="6"/>
        <v>0</v>
      </c>
      <c r="Q71" s="36">
        <f t="shared" si="6"/>
        <v>0</v>
      </c>
      <c r="R71" s="36">
        <f t="shared" si="6"/>
        <v>0</v>
      </c>
      <c r="S71" s="36">
        <f t="shared" si="6"/>
        <v>0</v>
      </c>
      <c r="T71" s="36">
        <f t="shared" si="6"/>
        <v>0</v>
      </c>
      <c r="U71" s="36">
        <f t="shared" si="6"/>
        <v>0</v>
      </c>
      <c r="V71" s="36">
        <f t="shared" si="6"/>
        <v>0</v>
      </c>
      <c r="W71" s="36">
        <f>COUNTIF(W3:W63,"SINH")</f>
        <v>0</v>
      </c>
      <c r="X71" s="36">
        <f>COUNTIF(X3:X63,"SINH")</f>
        <v>0</v>
      </c>
      <c r="Y71" s="36">
        <f>COUNTIF(Y3:Y63,"SINH")</f>
        <v>0</v>
      </c>
      <c r="Z71" s="36">
        <f>COUNTIF(Z3:Z63,"SINH")</f>
        <v>0</v>
      </c>
      <c r="AA71" s="36">
        <f t="shared" si="6"/>
        <v>2</v>
      </c>
      <c r="AB71" s="36">
        <f t="shared" si="6"/>
        <v>2</v>
      </c>
      <c r="AC71" s="36">
        <f t="shared" si="6"/>
        <v>2</v>
      </c>
      <c r="AD71" s="36">
        <f t="shared" si="6"/>
        <v>2</v>
      </c>
      <c r="AE71" s="36">
        <f t="shared" si="6"/>
        <v>2</v>
      </c>
      <c r="AF71" s="36">
        <f t="shared" si="6"/>
        <v>2</v>
      </c>
      <c r="AG71" s="36">
        <f t="shared" si="6"/>
        <v>2</v>
      </c>
      <c r="AH71" s="36">
        <f t="shared" si="6"/>
        <v>2</v>
      </c>
      <c r="AI71" s="36">
        <f t="shared" si="6"/>
        <v>2</v>
      </c>
      <c r="AJ71" s="36">
        <f t="shared" si="6"/>
        <v>2</v>
      </c>
      <c r="AK71" s="36">
        <f t="shared" si="6"/>
        <v>2</v>
      </c>
      <c r="AL71" s="36">
        <f t="shared" si="6"/>
        <v>2</v>
      </c>
      <c r="AM71" s="36">
        <f t="shared" si="6"/>
        <v>2</v>
      </c>
      <c r="AN71" s="36">
        <f t="shared" si="6"/>
        <v>2</v>
      </c>
      <c r="AO71" s="36">
        <f t="shared" si="6"/>
        <v>2</v>
      </c>
      <c r="AP71" s="36">
        <f t="shared" si="6"/>
        <v>2</v>
      </c>
      <c r="AQ71" s="36">
        <f t="shared" si="6"/>
        <v>2</v>
      </c>
      <c r="AR71" s="36">
        <f>COUNTIF(AR3:AR63,"SINH")</f>
        <v>2</v>
      </c>
      <c r="AS71" s="34"/>
      <c r="AT71" s="34"/>
      <c r="AU71" s="34"/>
      <c r="AV71" s="33"/>
      <c r="BD71" s="16"/>
    </row>
    <row r="72" spans="1:56" ht="20.25" hidden="1" customHeight="1">
      <c r="A72" s="32"/>
      <c r="B72" s="39" t="s">
        <v>29</v>
      </c>
      <c r="C72" s="4"/>
      <c r="D72" s="36">
        <f>COUNTIF(D3:D63,"SỬ")</f>
        <v>0</v>
      </c>
      <c r="E72" s="36">
        <f t="shared" ref="E72:AQ72" si="7">COUNTIF(E3:E63,"SỬ")</f>
        <v>0</v>
      </c>
      <c r="F72" s="36">
        <f t="shared" si="7"/>
        <v>0</v>
      </c>
      <c r="G72" s="36">
        <f t="shared" si="7"/>
        <v>0</v>
      </c>
      <c r="H72" s="36">
        <f t="shared" si="7"/>
        <v>0</v>
      </c>
      <c r="I72" s="36">
        <f t="shared" si="7"/>
        <v>0</v>
      </c>
      <c r="J72" s="36">
        <f t="shared" si="7"/>
        <v>0</v>
      </c>
      <c r="K72" s="36">
        <f t="shared" si="7"/>
        <v>0</v>
      </c>
      <c r="L72" s="36">
        <f t="shared" si="7"/>
        <v>0</v>
      </c>
      <c r="M72" s="36">
        <f t="shared" si="7"/>
        <v>0</v>
      </c>
      <c r="N72" s="36">
        <f t="shared" si="7"/>
        <v>0</v>
      </c>
      <c r="O72" s="36">
        <f t="shared" si="7"/>
        <v>0</v>
      </c>
      <c r="P72" s="36">
        <f t="shared" si="7"/>
        <v>0</v>
      </c>
      <c r="Q72" s="36">
        <f t="shared" si="7"/>
        <v>0</v>
      </c>
      <c r="R72" s="36">
        <f t="shared" si="7"/>
        <v>0</v>
      </c>
      <c r="S72" s="36">
        <f t="shared" si="7"/>
        <v>0</v>
      </c>
      <c r="T72" s="36">
        <f t="shared" si="7"/>
        <v>0</v>
      </c>
      <c r="U72" s="36">
        <f t="shared" si="7"/>
        <v>0</v>
      </c>
      <c r="V72" s="36">
        <f t="shared" si="7"/>
        <v>0</v>
      </c>
      <c r="W72" s="36">
        <f>COUNTIF(W3:W63,"SỬ")</f>
        <v>0</v>
      </c>
      <c r="X72" s="36">
        <f>COUNTIF(X3:X63,"SỬ")</f>
        <v>0</v>
      </c>
      <c r="Y72" s="36">
        <f>COUNTIF(Y3:Y63,"SỬ")</f>
        <v>0</v>
      </c>
      <c r="Z72" s="36">
        <f>COUNTIF(Z3:Z63,"SỬ")</f>
        <v>0</v>
      </c>
      <c r="AA72" s="36">
        <f t="shared" si="7"/>
        <v>2</v>
      </c>
      <c r="AB72" s="36">
        <f>COUNTIF(AB3:AB63,"SỬ")</f>
        <v>2</v>
      </c>
      <c r="AC72" s="36">
        <f t="shared" si="7"/>
        <v>2</v>
      </c>
      <c r="AD72" s="36">
        <f t="shared" si="7"/>
        <v>2</v>
      </c>
      <c r="AE72" s="36">
        <f t="shared" si="7"/>
        <v>2</v>
      </c>
      <c r="AF72" s="36">
        <f t="shared" si="7"/>
        <v>2</v>
      </c>
      <c r="AG72" s="36">
        <f t="shared" si="7"/>
        <v>2</v>
      </c>
      <c r="AH72" s="36">
        <f t="shared" si="7"/>
        <v>2</v>
      </c>
      <c r="AI72" s="36">
        <f t="shared" si="7"/>
        <v>2</v>
      </c>
      <c r="AJ72" s="36">
        <f t="shared" si="7"/>
        <v>2</v>
      </c>
      <c r="AK72" s="36">
        <f t="shared" si="7"/>
        <v>2</v>
      </c>
      <c r="AL72" s="36">
        <f t="shared" si="7"/>
        <v>2</v>
      </c>
      <c r="AM72" s="36">
        <f t="shared" si="7"/>
        <v>2</v>
      </c>
      <c r="AN72" s="36">
        <f t="shared" si="7"/>
        <v>2</v>
      </c>
      <c r="AO72" s="36">
        <f t="shared" si="7"/>
        <v>2</v>
      </c>
      <c r="AP72" s="36">
        <f t="shared" si="7"/>
        <v>2</v>
      </c>
      <c r="AQ72" s="36">
        <f t="shared" si="7"/>
        <v>2</v>
      </c>
      <c r="AR72" s="36">
        <f>COUNTIF(AR3:AR63,"SỬ")</f>
        <v>2</v>
      </c>
      <c r="AS72" s="34"/>
      <c r="AT72" s="34"/>
      <c r="AU72" s="34"/>
      <c r="AV72" s="33"/>
      <c r="BD72" s="16"/>
    </row>
    <row r="73" spans="1:56" ht="20.25" hidden="1" customHeight="1">
      <c r="A73" s="32"/>
      <c r="B73" s="39" t="s">
        <v>32</v>
      </c>
      <c r="C73" s="4"/>
      <c r="D73" s="36">
        <f>COUNTIF(D3:D63,"ĐỊA")</f>
        <v>0</v>
      </c>
      <c r="E73" s="36">
        <f t="shared" ref="E73:AQ73" si="8">COUNTIF(E3:E63,"ĐỊA")</f>
        <v>0</v>
      </c>
      <c r="F73" s="36">
        <f t="shared" si="8"/>
        <v>0</v>
      </c>
      <c r="G73" s="36">
        <f t="shared" si="8"/>
        <v>0</v>
      </c>
      <c r="H73" s="36">
        <f t="shared" si="8"/>
        <v>0</v>
      </c>
      <c r="I73" s="36">
        <f t="shared" si="8"/>
        <v>0</v>
      </c>
      <c r="J73" s="36">
        <f t="shared" si="8"/>
        <v>0</v>
      </c>
      <c r="K73" s="36">
        <f t="shared" si="8"/>
        <v>0</v>
      </c>
      <c r="L73" s="36">
        <f t="shared" si="8"/>
        <v>0</v>
      </c>
      <c r="M73" s="36">
        <f t="shared" si="8"/>
        <v>0</v>
      </c>
      <c r="N73" s="36">
        <f t="shared" si="8"/>
        <v>0</v>
      </c>
      <c r="O73" s="36">
        <f t="shared" si="8"/>
        <v>0</v>
      </c>
      <c r="P73" s="36">
        <f t="shared" si="8"/>
        <v>0</v>
      </c>
      <c r="Q73" s="36">
        <f t="shared" si="8"/>
        <v>0</v>
      </c>
      <c r="R73" s="36">
        <f t="shared" si="8"/>
        <v>0</v>
      </c>
      <c r="S73" s="36">
        <f t="shared" si="8"/>
        <v>0</v>
      </c>
      <c r="T73" s="36">
        <f t="shared" si="8"/>
        <v>0</v>
      </c>
      <c r="U73" s="36">
        <f t="shared" si="8"/>
        <v>0</v>
      </c>
      <c r="V73" s="36">
        <f t="shared" si="8"/>
        <v>0</v>
      </c>
      <c r="W73" s="36">
        <f>COUNTIF(W3:W63,"ĐỊA")</f>
        <v>0</v>
      </c>
      <c r="X73" s="36">
        <f>COUNTIF(X3:X63,"ĐỊA")</f>
        <v>0</v>
      </c>
      <c r="Y73" s="36">
        <f>COUNTIF(Y3:Y63,"ĐỊA")</f>
        <v>0</v>
      </c>
      <c r="Z73" s="36">
        <f>COUNTIF(Z3:Z63,"ĐỊA")</f>
        <v>0</v>
      </c>
      <c r="AA73" s="36">
        <f t="shared" si="8"/>
        <v>1</v>
      </c>
      <c r="AB73" s="36">
        <f t="shared" si="8"/>
        <v>1</v>
      </c>
      <c r="AC73" s="36">
        <f t="shared" si="8"/>
        <v>1</v>
      </c>
      <c r="AD73" s="36">
        <f t="shared" si="8"/>
        <v>1</v>
      </c>
      <c r="AE73" s="36">
        <f t="shared" si="8"/>
        <v>1</v>
      </c>
      <c r="AF73" s="36">
        <f t="shared" si="8"/>
        <v>1</v>
      </c>
      <c r="AG73" s="36">
        <f t="shared" si="8"/>
        <v>1</v>
      </c>
      <c r="AH73" s="36">
        <f t="shared" si="8"/>
        <v>1</v>
      </c>
      <c r="AI73" s="36">
        <f t="shared" si="8"/>
        <v>1</v>
      </c>
      <c r="AJ73" s="36">
        <f t="shared" si="8"/>
        <v>1</v>
      </c>
      <c r="AK73" s="36">
        <f t="shared" si="8"/>
        <v>1</v>
      </c>
      <c r="AL73" s="36">
        <f t="shared" si="8"/>
        <v>1</v>
      </c>
      <c r="AM73" s="36">
        <f t="shared" si="8"/>
        <v>1</v>
      </c>
      <c r="AN73" s="36">
        <f t="shared" si="8"/>
        <v>1</v>
      </c>
      <c r="AO73" s="36">
        <f t="shared" si="8"/>
        <v>1</v>
      </c>
      <c r="AP73" s="36">
        <f t="shared" si="8"/>
        <v>1</v>
      </c>
      <c r="AQ73" s="36">
        <f t="shared" si="8"/>
        <v>1</v>
      </c>
      <c r="AR73" s="36">
        <f>COUNTIF(AR3:AR63,"ĐỊA")</f>
        <v>1</v>
      </c>
      <c r="AS73" s="34"/>
      <c r="AT73" s="34"/>
      <c r="AU73" s="34"/>
      <c r="AV73" s="33"/>
      <c r="BD73" s="16"/>
    </row>
    <row r="74" spans="1:56" ht="20.25" hidden="1" customHeight="1">
      <c r="A74" s="32"/>
      <c r="B74" s="39" t="s">
        <v>28</v>
      </c>
      <c r="C74" s="4"/>
      <c r="D74" s="36">
        <f>COUNTIF(D3:D63,"C.NGHỆ")</f>
        <v>0</v>
      </c>
      <c r="E74" s="36">
        <f t="shared" ref="E74:AQ74" si="9">COUNTIF(E3:E63,"C.NGHỆ")</f>
        <v>0</v>
      </c>
      <c r="F74" s="36">
        <f t="shared" si="9"/>
        <v>0</v>
      </c>
      <c r="G74" s="36">
        <f t="shared" si="9"/>
        <v>0</v>
      </c>
      <c r="H74" s="36">
        <f t="shared" si="9"/>
        <v>0</v>
      </c>
      <c r="I74" s="36">
        <f t="shared" si="9"/>
        <v>0</v>
      </c>
      <c r="J74" s="36">
        <f t="shared" si="9"/>
        <v>0</v>
      </c>
      <c r="K74" s="36">
        <f t="shared" si="9"/>
        <v>0</v>
      </c>
      <c r="L74" s="36">
        <f t="shared" si="9"/>
        <v>0</v>
      </c>
      <c r="M74" s="36">
        <f t="shared" si="9"/>
        <v>0</v>
      </c>
      <c r="N74" s="36">
        <f t="shared" si="9"/>
        <v>0</v>
      </c>
      <c r="O74" s="36">
        <f t="shared" si="9"/>
        <v>0</v>
      </c>
      <c r="P74" s="36">
        <f t="shared" si="9"/>
        <v>0</v>
      </c>
      <c r="Q74" s="36">
        <f t="shared" si="9"/>
        <v>0</v>
      </c>
      <c r="R74" s="36">
        <f t="shared" si="9"/>
        <v>0</v>
      </c>
      <c r="S74" s="36">
        <f t="shared" si="9"/>
        <v>0</v>
      </c>
      <c r="T74" s="36">
        <f t="shared" si="9"/>
        <v>0</v>
      </c>
      <c r="U74" s="36">
        <f t="shared" si="9"/>
        <v>0</v>
      </c>
      <c r="V74" s="36">
        <f t="shared" si="9"/>
        <v>0</v>
      </c>
      <c r="W74" s="36">
        <f>COUNTIF(W3:W63,"C.NGHỆ")</f>
        <v>0</v>
      </c>
      <c r="X74" s="36">
        <f>COUNTIF(X3:X63,"C.NGHỆ")</f>
        <v>0</v>
      </c>
      <c r="Y74" s="36">
        <f>COUNTIF(Y3:Y63,"C.NGHỆ")</f>
        <v>0</v>
      </c>
      <c r="Z74" s="36">
        <f>COUNTIF(Z3:Z63,"C.NGHỆ")</f>
        <v>0</v>
      </c>
      <c r="AA74" s="36">
        <f t="shared" si="9"/>
        <v>0</v>
      </c>
      <c r="AB74" s="36">
        <f t="shared" si="9"/>
        <v>0</v>
      </c>
      <c r="AC74" s="36">
        <f t="shared" si="9"/>
        <v>0</v>
      </c>
      <c r="AD74" s="36">
        <f t="shared" si="9"/>
        <v>0</v>
      </c>
      <c r="AE74" s="36">
        <f t="shared" si="9"/>
        <v>0</v>
      </c>
      <c r="AF74" s="36">
        <f t="shared" si="9"/>
        <v>0</v>
      </c>
      <c r="AG74" s="36">
        <f t="shared" si="9"/>
        <v>0</v>
      </c>
      <c r="AH74" s="36">
        <f t="shared" si="9"/>
        <v>0</v>
      </c>
      <c r="AI74" s="36">
        <f t="shared" si="9"/>
        <v>0</v>
      </c>
      <c r="AJ74" s="36">
        <f t="shared" si="9"/>
        <v>0</v>
      </c>
      <c r="AK74" s="36">
        <f t="shared" si="9"/>
        <v>0</v>
      </c>
      <c r="AL74" s="36">
        <f t="shared" si="9"/>
        <v>0</v>
      </c>
      <c r="AM74" s="36">
        <f t="shared" si="9"/>
        <v>0</v>
      </c>
      <c r="AN74" s="36">
        <f t="shared" si="9"/>
        <v>0</v>
      </c>
      <c r="AO74" s="36">
        <f t="shared" si="9"/>
        <v>0</v>
      </c>
      <c r="AP74" s="36">
        <f t="shared" si="9"/>
        <v>0</v>
      </c>
      <c r="AQ74" s="36">
        <f t="shared" si="9"/>
        <v>0</v>
      </c>
      <c r="AR74" s="36">
        <f>COUNTIF(AR3:AR63,"C.NGHỆ")</f>
        <v>0</v>
      </c>
      <c r="AS74" s="34"/>
      <c r="AT74" s="34"/>
      <c r="AU74" s="34"/>
      <c r="AV74" s="33"/>
      <c r="BD74" s="16"/>
    </row>
    <row r="75" spans="1:56" ht="20.25" hidden="1" customHeight="1">
      <c r="A75" s="32"/>
      <c r="B75" s="39" t="s">
        <v>34</v>
      </c>
      <c r="C75" s="4"/>
      <c r="D75" s="36">
        <f>COUNTIF(D3:D63,"NHẠC")</f>
        <v>0</v>
      </c>
      <c r="E75" s="36">
        <f t="shared" ref="E75:AQ75" si="10">COUNTIF(E3:E63,"NHẠC")</f>
        <v>0</v>
      </c>
      <c r="F75" s="36">
        <f t="shared" si="10"/>
        <v>0</v>
      </c>
      <c r="G75" s="36">
        <f t="shared" si="10"/>
        <v>1</v>
      </c>
      <c r="H75" s="36">
        <f t="shared" si="10"/>
        <v>1</v>
      </c>
      <c r="I75" s="36">
        <f t="shared" si="10"/>
        <v>1</v>
      </c>
      <c r="J75" s="36">
        <f t="shared" si="10"/>
        <v>1</v>
      </c>
      <c r="K75" s="36">
        <f t="shared" si="10"/>
        <v>1</v>
      </c>
      <c r="L75" s="36">
        <f t="shared" si="10"/>
        <v>1</v>
      </c>
      <c r="M75" s="36">
        <f t="shared" si="10"/>
        <v>1</v>
      </c>
      <c r="N75" s="36">
        <f t="shared" si="10"/>
        <v>1</v>
      </c>
      <c r="O75" s="36">
        <f t="shared" si="10"/>
        <v>1</v>
      </c>
      <c r="P75" s="36">
        <f t="shared" si="10"/>
        <v>1</v>
      </c>
      <c r="Q75" s="36">
        <f t="shared" si="10"/>
        <v>1</v>
      </c>
      <c r="R75" s="36">
        <f t="shared" si="10"/>
        <v>1</v>
      </c>
      <c r="S75" s="36">
        <f t="shared" si="10"/>
        <v>1</v>
      </c>
      <c r="T75" s="36">
        <f t="shared" si="10"/>
        <v>1</v>
      </c>
      <c r="U75" s="36">
        <f t="shared" si="10"/>
        <v>1</v>
      </c>
      <c r="V75" s="36">
        <f t="shared" si="10"/>
        <v>1</v>
      </c>
      <c r="W75" s="36">
        <f>COUNTIF(W3:W63,"NHẠC")</f>
        <v>1</v>
      </c>
      <c r="X75" s="36">
        <f>COUNTIF(X3:X63,"NHẠC")</f>
        <v>1</v>
      </c>
      <c r="Y75" s="36">
        <f>COUNTIF(Y3:Y63,"NHẠC")</f>
        <v>1</v>
      </c>
      <c r="Z75" s="36">
        <f>COUNTIF(Z3:Z63,"NHẠC")</f>
        <v>1</v>
      </c>
      <c r="AA75" s="36">
        <f t="shared" si="10"/>
        <v>1</v>
      </c>
      <c r="AB75" s="36">
        <f t="shared" si="10"/>
        <v>1</v>
      </c>
      <c r="AC75" s="36">
        <f t="shared" si="10"/>
        <v>1</v>
      </c>
      <c r="AD75" s="36">
        <f t="shared" si="10"/>
        <v>1</v>
      </c>
      <c r="AE75" s="36">
        <f t="shared" si="10"/>
        <v>1</v>
      </c>
      <c r="AF75" s="36">
        <f t="shared" si="10"/>
        <v>1</v>
      </c>
      <c r="AG75" s="36">
        <f t="shared" si="10"/>
        <v>1</v>
      </c>
      <c r="AH75" s="36">
        <f t="shared" si="10"/>
        <v>1</v>
      </c>
      <c r="AI75" s="36">
        <f t="shared" si="10"/>
        <v>1</v>
      </c>
      <c r="AJ75" s="36">
        <f t="shared" si="10"/>
        <v>0</v>
      </c>
      <c r="AK75" s="36">
        <f t="shared" si="10"/>
        <v>0</v>
      </c>
      <c r="AL75" s="36">
        <f t="shared" si="10"/>
        <v>0</v>
      </c>
      <c r="AM75" s="36">
        <f t="shared" si="10"/>
        <v>0</v>
      </c>
      <c r="AN75" s="36">
        <f t="shared" si="10"/>
        <v>0</v>
      </c>
      <c r="AO75" s="36">
        <f t="shared" si="10"/>
        <v>0</v>
      </c>
      <c r="AP75" s="36">
        <f t="shared" si="10"/>
        <v>0</v>
      </c>
      <c r="AQ75" s="36">
        <f t="shared" si="10"/>
        <v>0</v>
      </c>
      <c r="AR75" s="36">
        <f>COUNTIF(AR3:AR63,"NHẠC")</f>
        <v>0</v>
      </c>
      <c r="AS75" s="34"/>
      <c r="AT75" s="34"/>
      <c r="AU75" s="34"/>
      <c r="AV75" s="33"/>
      <c r="BD75" s="16"/>
    </row>
    <row r="76" spans="1:56" ht="20.25" hidden="1" customHeight="1">
      <c r="A76" s="32"/>
      <c r="B76" s="39" t="s">
        <v>35</v>
      </c>
      <c r="C76" s="4"/>
      <c r="D76" s="36">
        <f>COUNTIF(D3:D63,"HỌA")</f>
        <v>0</v>
      </c>
      <c r="E76" s="36">
        <f t="shared" ref="E76:AQ76" si="11">COUNTIF(E3:E63,"HỌA")</f>
        <v>0</v>
      </c>
      <c r="F76" s="36">
        <f t="shared" si="11"/>
        <v>0</v>
      </c>
      <c r="G76" s="36">
        <f t="shared" si="11"/>
        <v>0</v>
      </c>
      <c r="H76" s="36">
        <f t="shared" si="11"/>
        <v>0</v>
      </c>
      <c r="I76" s="36">
        <f t="shared" si="11"/>
        <v>0</v>
      </c>
      <c r="J76" s="36">
        <f t="shared" si="11"/>
        <v>0</v>
      </c>
      <c r="K76" s="36">
        <f t="shared" si="11"/>
        <v>0</v>
      </c>
      <c r="L76" s="36">
        <f t="shared" si="11"/>
        <v>0</v>
      </c>
      <c r="M76" s="36">
        <f t="shared" si="11"/>
        <v>0</v>
      </c>
      <c r="N76" s="36">
        <f t="shared" si="11"/>
        <v>0</v>
      </c>
      <c r="O76" s="36">
        <f t="shared" si="11"/>
        <v>0</v>
      </c>
      <c r="P76" s="36">
        <f t="shared" si="11"/>
        <v>0</v>
      </c>
      <c r="Q76" s="36">
        <f t="shared" si="11"/>
        <v>0</v>
      </c>
      <c r="R76" s="36">
        <f t="shared" si="11"/>
        <v>0</v>
      </c>
      <c r="S76" s="36">
        <f t="shared" si="11"/>
        <v>0</v>
      </c>
      <c r="T76" s="36">
        <f t="shared" si="11"/>
        <v>0</v>
      </c>
      <c r="U76" s="36">
        <f t="shared" si="11"/>
        <v>0</v>
      </c>
      <c r="V76" s="36">
        <f t="shared" si="11"/>
        <v>0</v>
      </c>
      <c r="W76" s="36">
        <f>COUNTIF(W3:W63,"HỌA")</f>
        <v>0</v>
      </c>
      <c r="X76" s="36">
        <f>COUNTIF(X3:X63,"HỌA")</f>
        <v>0</v>
      </c>
      <c r="Y76" s="36">
        <f>COUNTIF(Y3:Y63,"HỌA")</f>
        <v>0</v>
      </c>
      <c r="Z76" s="36">
        <f>COUNTIF(Z3:Z63,"HỌA")</f>
        <v>0</v>
      </c>
      <c r="AA76" s="36">
        <f t="shared" si="11"/>
        <v>0</v>
      </c>
      <c r="AB76" s="36">
        <f>COUNTIF(AB3:AB63,"HỌA")</f>
        <v>0</v>
      </c>
      <c r="AC76" s="36">
        <f t="shared" si="11"/>
        <v>0</v>
      </c>
      <c r="AD76" s="36">
        <f t="shared" si="11"/>
        <v>0</v>
      </c>
      <c r="AE76" s="36">
        <f t="shared" si="11"/>
        <v>0</v>
      </c>
      <c r="AF76" s="36">
        <f t="shared" si="11"/>
        <v>0</v>
      </c>
      <c r="AG76" s="36">
        <f t="shared" si="11"/>
        <v>0</v>
      </c>
      <c r="AH76" s="36">
        <f t="shared" si="11"/>
        <v>0</v>
      </c>
      <c r="AI76" s="36">
        <f t="shared" si="11"/>
        <v>0</v>
      </c>
      <c r="AJ76" s="36">
        <f t="shared" si="11"/>
        <v>0</v>
      </c>
      <c r="AK76" s="36">
        <f t="shared" si="11"/>
        <v>0</v>
      </c>
      <c r="AL76" s="36">
        <f t="shared" si="11"/>
        <v>0</v>
      </c>
      <c r="AM76" s="36">
        <f t="shared" si="11"/>
        <v>0</v>
      </c>
      <c r="AN76" s="36">
        <f t="shared" si="11"/>
        <v>0</v>
      </c>
      <c r="AO76" s="36">
        <f t="shared" si="11"/>
        <v>0</v>
      </c>
      <c r="AP76" s="36">
        <f t="shared" si="11"/>
        <v>0</v>
      </c>
      <c r="AQ76" s="36">
        <f t="shared" si="11"/>
        <v>0</v>
      </c>
      <c r="AR76" s="36">
        <f>COUNTIF(AR3:AR63,"HỌA")</f>
        <v>0</v>
      </c>
      <c r="AS76" s="34"/>
      <c r="AT76" s="34"/>
      <c r="AU76" s="34"/>
      <c r="AV76" s="33"/>
      <c r="BD76" s="16"/>
    </row>
    <row r="77" spans="1:56" ht="20.25" hidden="1" customHeight="1">
      <c r="A77" s="32"/>
      <c r="B77" s="39" t="s">
        <v>53</v>
      </c>
      <c r="C77" s="4"/>
      <c r="D77" s="36">
        <f>COUNTIF(D3:D63,"TD")</f>
        <v>0</v>
      </c>
      <c r="E77" s="36">
        <f t="shared" ref="E77:AQ77" si="12">COUNTIF(E3:E63,"TD")</f>
        <v>0</v>
      </c>
      <c r="F77" s="36">
        <f t="shared" si="12"/>
        <v>0</v>
      </c>
      <c r="G77" s="36">
        <f t="shared" si="12"/>
        <v>2</v>
      </c>
      <c r="H77" s="36">
        <f t="shared" si="12"/>
        <v>2</v>
      </c>
      <c r="I77" s="36">
        <f t="shared" si="12"/>
        <v>2</v>
      </c>
      <c r="J77" s="36">
        <f t="shared" si="12"/>
        <v>2</v>
      </c>
      <c r="K77" s="36">
        <f t="shared" si="12"/>
        <v>2</v>
      </c>
      <c r="L77" s="36">
        <f t="shared" si="12"/>
        <v>2</v>
      </c>
      <c r="M77" s="36">
        <f t="shared" si="12"/>
        <v>2</v>
      </c>
      <c r="N77" s="36">
        <f t="shared" si="12"/>
        <v>2</v>
      </c>
      <c r="O77" s="36">
        <f t="shared" si="12"/>
        <v>2</v>
      </c>
      <c r="P77" s="36">
        <f t="shared" si="12"/>
        <v>2</v>
      </c>
      <c r="Q77" s="36">
        <f t="shared" si="12"/>
        <v>2</v>
      </c>
      <c r="R77" s="36">
        <f t="shared" si="12"/>
        <v>2</v>
      </c>
      <c r="S77" s="36">
        <f t="shared" si="12"/>
        <v>2</v>
      </c>
      <c r="T77" s="36">
        <f t="shared" si="12"/>
        <v>2</v>
      </c>
      <c r="U77" s="36">
        <f t="shared" si="12"/>
        <v>2</v>
      </c>
      <c r="V77" s="36">
        <f t="shared" si="12"/>
        <v>2</v>
      </c>
      <c r="W77" s="36">
        <f t="shared" si="12"/>
        <v>2</v>
      </c>
      <c r="X77" s="36">
        <f t="shared" si="12"/>
        <v>2</v>
      </c>
      <c r="Y77" s="36">
        <f t="shared" si="12"/>
        <v>2</v>
      </c>
      <c r="Z77" s="36">
        <f t="shared" si="12"/>
        <v>2</v>
      </c>
      <c r="AA77" s="36">
        <f t="shared" si="12"/>
        <v>2</v>
      </c>
      <c r="AB77" s="36">
        <f t="shared" si="12"/>
        <v>2</v>
      </c>
      <c r="AC77" s="36">
        <f t="shared" si="12"/>
        <v>2</v>
      </c>
      <c r="AD77" s="36">
        <f t="shared" si="12"/>
        <v>2</v>
      </c>
      <c r="AE77" s="36">
        <f t="shared" si="12"/>
        <v>2</v>
      </c>
      <c r="AF77" s="36">
        <f t="shared" si="12"/>
        <v>2</v>
      </c>
      <c r="AG77" s="36">
        <f t="shared" si="12"/>
        <v>2</v>
      </c>
      <c r="AH77" s="36">
        <f t="shared" si="12"/>
        <v>2</v>
      </c>
      <c r="AI77" s="36">
        <f t="shared" si="12"/>
        <v>2</v>
      </c>
      <c r="AJ77" s="36">
        <f t="shared" si="12"/>
        <v>2</v>
      </c>
      <c r="AK77" s="36">
        <f t="shared" si="12"/>
        <v>2</v>
      </c>
      <c r="AL77" s="36">
        <f t="shared" si="12"/>
        <v>2</v>
      </c>
      <c r="AM77" s="36">
        <f t="shared" si="12"/>
        <v>2</v>
      </c>
      <c r="AN77" s="36">
        <f t="shared" si="12"/>
        <v>2</v>
      </c>
      <c r="AO77" s="36">
        <f t="shared" si="12"/>
        <v>2</v>
      </c>
      <c r="AP77" s="36">
        <f t="shared" si="12"/>
        <v>2</v>
      </c>
      <c r="AQ77" s="36">
        <f t="shared" si="12"/>
        <v>2</v>
      </c>
      <c r="AR77" s="36">
        <f>COUNTIF(AR3:AR63,"TD")</f>
        <v>2</v>
      </c>
      <c r="AS77" s="36">
        <f>COUNTIF(AS3:AS63,"THỂ DỤC")</f>
        <v>0</v>
      </c>
      <c r="AT77" s="36">
        <f>COUNTIF(AT3:AT63,"THỂ DỤC")</f>
        <v>0</v>
      </c>
      <c r="AU77" s="36">
        <f>COUNTIF(AU3:AU63,"THỂ DỤC")</f>
        <v>0</v>
      </c>
      <c r="AV77" s="33"/>
      <c r="BD77" s="16"/>
    </row>
    <row r="78" spans="1:56" ht="20.25" hidden="1" customHeight="1">
      <c r="A78" s="32"/>
      <c r="B78" s="40" t="s">
        <v>36</v>
      </c>
      <c r="C78" s="4"/>
      <c r="D78" s="37">
        <f>COUNTIF(D3:D63,"PHÁP")</f>
        <v>7</v>
      </c>
      <c r="E78" s="37">
        <f t="shared" ref="E78:AQ78" si="13">COUNTIF(E3:E63,"PHÁP")</f>
        <v>7</v>
      </c>
      <c r="F78" s="37">
        <f t="shared" si="13"/>
        <v>7</v>
      </c>
      <c r="G78" s="37">
        <f t="shared" si="13"/>
        <v>0</v>
      </c>
      <c r="H78" s="37">
        <f t="shared" si="13"/>
        <v>0</v>
      </c>
      <c r="I78" s="37">
        <f t="shared" si="13"/>
        <v>0</v>
      </c>
      <c r="J78" s="37">
        <f t="shared" si="13"/>
        <v>0</v>
      </c>
      <c r="K78" s="37">
        <f t="shared" si="13"/>
        <v>0</v>
      </c>
      <c r="L78" s="37">
        <f t="shared" si="13"/>
        <v>0</v>
      </c>
      <c r="M78" s="37">
        <f t="shared" si="13"/>
        <v>0</v>
      </c>
      <c r="N78" s="37">
        <f t="shared" si="13"/>
        <v>0</v>
      </c>
      <c r="O78" s="37">
        <f t="shared" si="13"/>
        <v>0</v>
      </c>
      <c r="P78" s="37">
        <f t="shared" si="13"/>
        <v>0</v>
      </c>
      <c r="Q78" s="37">
        <f t="shared" si="13"/>
        <v>0</v>
      </c>
      <c r="R78" s="37">
        <f t="shared" si="13"/>
        <v>0</v>
      </c>
      <c r="S78" s="37">
        <f t="shared" si="13"/>
        <v>0</v>
      </c>
      <c r="T78" s="37">
        <f t="shared" si="13"/>
        <v>0</v>
      </c>
      <c r="U78" s="37">
        <f t="shared" si="13"/>
        <v>0</v>
      </c>
      <c r="V78" s="37">
        <f t="shared" si="13"/>
        <v>0</v>
      </c>
      <c r="W78" s="37">
        <f>COUNTIF(W3:W63,"PHÁP")</f>
        <v>0</v>
      </c>
      <c r="X78" s="37">
        <f>COUNTIF(X3:X63,"PHÁP")</f>
        <v>0</v>
      </c>
      <c r="Y78" s="37">
        <f>COUNTIF(Y3:Y63,"PHÁP")</f>
        <v>0</v>
      </c>
      <c r="Z78" s="37">
        <f>COUNTIF(Z3:Z63,"PHÁP")</f>
        <v>2</v>
      </c>
      <c r="AA78" s="37">
        <f t="shared" si="13"/>
        <v>0</v>
      </c>
      <c r="AB78" s="37">
        <f t="shared" si="13"/>
        <v>0</v>
      </c>
      <c r="AC78" s="37">
        <f t="shared" si="13"/>
        <v>0</v>
      </c>
      <c r="AD78" s="37">
        <f t="shared" si="13"/>
        <v>0</v>
      </c>
      <c r="AE78" s="37">
        <f t="shared" si="13"/>
        <v>0</v>
      </c>
      <c r="AF78" s="37">
        <f t="shared" si="13"/>
        <v>0</v>
      </c>
      <c r="AG78" s="37">
        <f t="shared" si="13"/>
        <v>0</v>
      </c>
      <c r="AH78" s="37">
        <f t="shared" si="13"/>
        <v>0</v>
      </c>
      <c r="AI78" s="37">
        <f t="shared" si="13"/>
        <v>0</v>
      </c>
      <c r="AJ78" s="37">
        <f t="shared" si="13"/>
        <v>0</v>
      </c>
      <c r="AK78" s="37">
        <f t="shared" si="13"/>
        <v>0</v>
      </c>
      <c r="AL78" s="37">
        <f t="shared" si="13"/>
        <v>0</v>
      </c>
      <c r="AM78" s="37">
        <f t="shared" si="13"/>
        <v>0</v>
      </c>
      <c r="AN78" s="37">
        <f t="shared" si="13"/>
        <v>0</v>
      </c>
      <c r="AO78" s="37">
        <f t="shared" si="13"/>
        <v>0</v>
      </c>
      <c r="AP78" s="37">
        <f t="shared" si="13"/>
        <v>0</v>
      </c>
      <c r="AQ78" s="37">
        <f t="shared" si="13"/>
        <v>0</v>
      </c>
      <c r="AR78" s="37">
        <f>COUNTIF(AR3:AR63,"PHÁP")</f>
        <v>0</v>
      </c>
      <c r="AS78" s="34"/>
      <c r="AT78" s="34"/>
      <c r="AU78" s="34"/>
      <c r="AV78" s="33"/>
      <c r="BD78" s="16"/>
    </row>
    <row r="79" spans="1:56" ht="20.25" customHeight="1">
      <c r="A79" s="32"/>
      <c r="B79" s="4"/>
      <c r="C79" s="4"/>
      <c r="D79" s="4"/>
      <c r="E79" s="5"/>
      <c r="F79" s="5"/>
      <c r="G79" s="5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44"/>
      <c r="AS79" s="34"/>
      <c r="AT79" s="34"/>
      <c r="AU79" s="34"/>
      <c r="AV79" s="33"/>
      <c r="BD79" s="16"/>
    </row>
    <row r="80" spans="1:56" ht="20.25" customHeight="1">
      <c r="A80" s="32"/>
      <c r="B80" s="4"/>
      <c r="C80" s="4"/>
      <c r="D80" s="4"/>
      <c r="E80" s="5"/>
      <c r="F80" s="5"/>
      <c r="G80" s="5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44"/>
      <c r="AS80" s="34"/>
      <c r="AT80" s="34"/>
      <c r="AU80" s="34"/>
      <c r="AV80" s="33"/>
      <c r="BD80" s="16"/>
    </row>
    <row r="81" spans="8:28" ht="15">
      <c r="H81" s="71"/>
      <c r="I81" s="71"/>
      <c r="J81" s="71"/>
      <c r="K81" s="71"/>
      <c r="L81" s="71"/>
      <c r="M81" s="71"/>
      <c r="N81" s="71"/>
      <c r="O81" s="71"/>
      <c r="P81" s="71"/>
      <c r="Q81" s="71"/>
      <c r="R81" s="71"/>
      <c r="S81" s="71"/>
      <c r="T81" s="71"/>
      <c r="U81" s="71"/>
      <c r="V81" s="71"/>
      <c r="W81" s="71"/>
      <c r="X81" s="71"/>
      <c r="Y81" s="71"/>
      <c r="Z81" s="71"/>
      <c r="AA81" s="71"/>
      <c r="AB81" s="71"/>
    </row>
    <row r="82" spans="8:28" ht="22.5" customHeight="1"/>
    <row r="96" spans="8:28" hidden="1"/>
    <row r="97" hidden="1"/>
    <row r="98" hidden="1"/>
    <row r="99" hidden="1"/>
    <row r="100" hidden="1"/>
    <row r="101" hidden="1"/>
    <row r="102" hidden="1"/>
    <row r="103" hidden="1"/>
    <row r="104" hidden="1"/>
    <row r="105" hidden="1"/>
    <row r="106" hidden="1"/>
    <row r="107" hidden="1"/>
    <row r="108" hidden="1"/>
    <row r="109" hidden="1"/>
    <row r="110" hidden="1"/>
    <row r="111" hidden="1"/>
    <row r="112" hidden="1"/>
    <row r="113" hidden="1"/>
    <row r="114" hidden="1"/>
    <row r="115" hidden="1"/>
    <row r="116" hidden="1"/>
    <row r="117" hidden="1"/>
    <row r="118" hidden="1"/>
    <row r="119" hidden="1"/>
    <row r="120" hidden="1"/>
    <row r="121" hidden="1"/>
    <row r="122" hidden="1"/>
    <row r="123" hidden="1"/>
    <row r="124" hidden="1"/>
    <row r="125" hidden="1"/>
    <row r="126" hidden="1"/>
    <row r="127" hidden="1"/>
    <row r="128" hidden="1"/>
    <row r="129" hidden="1"/>
  </sheetData>
  <sheetProtection selectLockedCells="1"/>
  <autoFilter ref="A2:AQ85">
    <filterColumn colId="3" showButton="0"/>
    <filterColumn colId="4" showButton="0"/>
    <filterColumn colId="5" showButton="0"/>
    <filterColumn colId="6" showButton="0"/>
  </autoFilter>
  <mergeCells count="43">
    <mergeCell ref="C15:C16"/>
    <mergeCell ref="A53:A62"/>
    <mergeCell ref="A1:AU1"/>
    <mergeCell ref="A3:A12"/>
    <mergeCell ref="A13:A22"/>
    <mergeCell ref="A23:A32"/>
    <mergeCell ref="A33:A42"/>
    <mergeCell ref="A43:A52"/>
    <mergeCell ref="C3:C4"/>
    <mergeCell ref="C5:C6"/>
    <mergeCell ref="C7:C8"/>
    <mergeCell ref="C9:C10"/>
    <mergeCell ref="C11:C12"/>
    <mergeCell ref="B3:B4"/>
    <mergeCell ref="B13:B14"/>
    <mergeCell ref="C13:C14"/>
    <mergeCell ref="C35:C36"/>
    <mergeCell ref="C17:C18"/>
    <mergeCell ref="C19:C20"/>
    <mergeCell ref="C21:C22"/>
    <mergeCell ref="B23:B24"/>
    <mergeCell ref="C23:C24"/>
    <mergeCell ref="C25:C26"/>
    <mergeCell ref="C27:C28"/>
    <mergeCell ref="C29:C30"/>
    <mergeCell ref="C31:C32"/>
    <mergeCell ref="B33:B34"/>
    <mergeCell ref="C33:C34"/>
    <mergeCell ref="B53:B54"/>
    <mergeCell ref="C53:C54"/>
    <mergeCell ref="C55:C56"/>
    <mergeCell ref="C37:C38"/>
    <mergeCell ref="C39:C40"/>
    <mergeCell ref="C41:C42"/>
    <mergeCell ref="B43:B44"/>
    <mergeCell ref="C43:C44"/>
    <mergeCell ref="C45:C46"/>
    <mergeCell ref="C57:C58"/>
    <mergeCell ref="C59:C60"/>
    <mergeCell ref="C61:C62"/>
    <mergeCell ref="C47:C48"/>
    <mergeCell ref="C49:C50"/>
    <mergeCell ref="C51:C52"/>
  </mergeCells>
  <phoneticPr fontId="0" type="noConversion"/>
  <conditionalFormatting sqref="A20 D20:IV20">
    <cfRule type="duplicateValues" dxfId="168" priority="30" stopIfTrue="1"/>
  </conditionalFormatting>
  <conditionalFormatting sqref="A30:XFD30">
    <cfRule type="duplicateValues" dxfId="167" priority="28" stopIfTrue="1"/>
    <cfRule type="duplicateValues" dxfId="166" priority="17" stopIfTrue="1"/>
  </conditionalFormatting>
  <conditionalFormatting sqref="A58:XFD58">
    <cfRule type="duplicateValues" dxfId="165" priority="27" stopIfTrue="1"/>
    <cfRule type="duplicateValues" dxfId="164" priority="3" stopIfTrue="1"/>
  </conditionalFormatting>
  <conditionalFormatting sqref="A28:XFD28">
    <cfRule type="duplicateValues" dxfId="163" priority="26" stopIfTrue="1"/>
    <cfRule type="duplicateValues" dxfId="162" priority="18" stopIfTrue="1"/>
  </conditionalFormatting>
  <conditionalFormatting sqref="A48:Y48 AA48:IV48">
    <cfRule type="duplicateValues" dxfId="161" priority="25" stopIfTrue="1"/>
  </conditionalFormatting>
  <conditionalFormatting sqref="Z46">
    <cfRule type="duplicateValues" dxfId="160" priority="24" stopIfTrue="1"/>
  </conditionalFormatting>
  <conditionalFormatting sqref="A16:XFD16">
    <cfRule type="duplicateValues" dxfId="159" priority="23" stopIfTrue="1"/>
  </conditionalFormatting>
  <conditionalFormatting sqref="A18:XFD18">
    <cfRule type="duplicateValues" dxfId="158" priority="22" stopIfTrue="1"/>
  </conditionalFormatting>
  <conditionalFormatting sqref="A20:XFD20">
    <cfRule type="duplicateValues" dxfId="157" priority="21" stopIfTrue="1"/>
  </conditionalFormatting>
  <conditionalFormatting sqref="A24:XFD24">
    <cfRule type="duplicateValues" dxfId="156" priority="20" stopIfTrue="1"/>
  </conditionalFormatting>
  <conditionalFormatting sqref="A26:XFD26">
    <cfRule type="duplicateValues" dxfId="155" priority="19" stopIfTrue="1"/>
  </conditionalFormatting>
  <conditionalFormatting sqref="A32:XFD32">
    <cfRule type="duplicateValues" dxfId="154" priority="16" stopIfTrue="1"/>
  </conditionalFormatting>
  <conditionalFormatting sqref="A34:XFD34">
    <cfRule type="duplicateValues" dxfId="153" priority="15" stopIfTrue="1"/>
  </conditionalFormatting>
  <conditionalFormatting sqref="A36:XFD36">
    <cfRule type="duplicateValues" dxfId="152" priority="14" stopIfTrue="1"/>
  </conditionalFormatting>
  <conditionalFormatting sqref="A38:XFD38">
    <cfRule type="duplicateValues" dxfId="151" priority="13" stopIfTrue="1"/>
  </conditionalFormatting>
  <conditionalFormatting sqref="A40:XFD40">
    <cfRule type="duplicateValues" dxfId="150" priority="12" stopIfTrue="1"/>
  </conditionalFormatting>
  <conditionalFormatting sqref="A42:XFD42">
    <cfRule type="duplicateValues" dxfId="149" priority="11" stopIfTrue="1"/>
  </conditionalFormatting>
  <conditionalFormatting sqref="A44:XFD44">
    <cfRule type="duplicateValues" dxfId="148" priority="10" stopIfTrue="1"/>
  </conditionalFormatting>
  <conditionalFormatting sqref="A46:XFD46">
    <cfRule type="duplicateValues" dxfId="147" priority="9" stopIfTrue="1"/>
  </conditionalFormatting>
  <conditionalFormatting sqref="A48:XFD48">
    <cfRule type="duplicateValues" dxfId="146" priority="8" stopIfTrue="1"/>
  </conditionalFormatting>
  <conditionalFormatting sqref="A50:XFD50">
    <cfRule type="duplicateValues" dxfId="145" priority="7" stopIfTrue="1"/>
  </conditionalFormatting>
  <conditionalFormatting sqref="A52:XFD52">
    <cfRule type="duplicateValues" dxfId="144" priority="6" stopIfTrue="1"/>
  </conditionalFormatting>
  <conditionalFormatting sqref="A54:XFD54">
    <cfRule type="duplicateValues" dxfId="143" priority="5" stopIfTrue="1"/>
  </conditionalFormatting>
  <conditionalFormatting sqref="A56:XFD56">
    <cfRule type="duplicateValues" dxfId="142" priority="4" stopIfTrue="1"/>
  </conditionalFormatting>
  <conditionalFormatting sqref="A60:XFD60">
    <cfRule type="duplicateValues" dxfId="141" priority="2" stopIfTrue="1"/>
  </conditionalFormatting>
  <conditionalFormatting sqref="A62:XFD62">
    <cfRule type="duplicateValues" dxfId="140" priority="1" stopIfTrue="1"/>
  </conditionalFormatting>
  <printOptions horizontalCentered="1"/>
  <pageMargins left="0.25" right="0.19685039400000001" top="0" bottom="0" header="0" footer="0"/>
  <pageSetup paperSize="9" scale="97" fitToWidth="0" orientation="portrait" horizontalDpi="300" verticalDpi="300" r:id="rId1"/>
  <headerFooter alignWithMargins="0"/>
  <rowBreaks count="1" manualBreakCount="1">
    <brk id="63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workbookViewId="0">
      <selection activeCell="C4" sqref="C4"/>
    </sheetView>
  </sheetViews>
  <sheetFormatPr defaultColWidth="9.5703125" defaultRowHeight="15"/>
  <cols>
    <col min="1" max="1" width="9.5703125" style="50"/>
    <col min="2" max="7" width="25.85546875" style="50" customWidth="1"/>
    <col min="8" max="16384" width="9.5703125" style="50"/>
  </cols>
  <sheetData>
    <row r="1" spans="1:9">
      <c r="A1" s="54" t="s">
        <v>96</v>
      </c>
      <c r="B1" s="54"/>
      <c r="C1" s="54"/>
      <c r="D1" s="54"/>
      <c r="E1" s="54"/>
      <c r="F1" s="54"/>
      <c r="G1" s="54"/>
    </row>
    <row r="2" spans="1:9" ht="20.25">
      <c r="A2" s="161" t="s">
        <v>109</v>
      </c>
      <c r="B2" s="161"/>
      <c r="C2" s="161"/>
      <c r="D2" s="161"/>
      <c r="E2" s="161"/>
      <c r="F2" s="161"/>
      <c r="G2" s="161"/>
    </row>
    <row r="3" spans="1:9" ht="9.75" customHeight="1">
      <c r="A3" s="57"/>
      <c r="B3" s="57"/>
      <c r="C3" s="57"/>
      <c r="D3" s="57"/>
      <c r="E3" s="57"/>
      <c r="F3" s="57"/>
      <c r="G3" s="57"/>
    </row>
    <row r="4" spans="1:9" ht="21">
      <c r="A4" s="57"/>
      <c r="B4" s="58" t="s">
        <v>97</v>
      </c>
      <c r="C4" s="59" t="str">
        <f>HLOOKUP($G$4,'Khối 6.9'!D2:AR62, 61,0)</f>
        <v>NT Hòa</v>
      </c>
      <c r="D4" s="57"/>
      <c r="E4" s="54"/>
      <c r="F4" s="57" t="s">
        <v>98</v>
      </c>
      <c r="G4" s="56" t="s">
        <v>17</v>
      </c>
    </row>
    <row r="5" spans="1:9" ht="14.65" customHeight="1" thickBot="1">
      <c r="A5" s="162"/>
      <c r="B5" s="162"/>
      <c r="C5" s="51"/>
    </row>
    <row r="6" spans="1:9" ht="16.5" thickTop="1" thickBot="1">
      <c r="A6" s="101" t="s">
        <v>99</v>
      </c>
      <c r="B6" s="102" t="s">
        <v>100</v>
      </c>
      <c r="C6" s="102" t="s">
        <v>101</v>
      </c>
      <c r="D6" s="102" t="s">
        <v>102</v>
      </c>
      <c r="E6" s="102" t="s">
        <v>103</v>
      </c>
      <c r="F6" s="102" t="s">
        <v>104</v>
      </c>
      <c r="G6" s="103" t="s">
        <v>105</v>
      </c>
    </row>
    <row r="7" spans="1:9" ht="18" customHeight="1" thickTop="1">
      <c r="A7" s="104">
        <v>1</v>
      </c>
      <c r="B7" s="105" t="str">
        <f>HLOOKUP($G$4,'Khối 6.9'!D2:AR62,2,0)</f>
        <v>SHT</v>
      </c>
      <c r="C7" s="106" t="str">
        <f>HLOOKUP($G$4,'Khối 6.9'!$G$2:$AR$69,12,0)</f>
        <v>LÍ</v>
      </c>
      <c r="D7" s="106" t="str">
        <f>HLOOKUP($G$4,'Khối 6.9'!$G$2:$AR$69,22,0)</f>
        <v>ANH</v>
      </c>
      <c r="E7" s="106" t="str">
        <f>HLOOKUP($G$4,'Khối 6.9'!$G$2:$AR$69,32,0)</f>
        <v>TOÁN</v>
      </c>
      <c r="F7" s="106" t="str">
        <f>HLOOKUP($G$4,'Khối 6.9'!$G$2:$AR$69,42,0)</f>
        <v>GDCD</v>
      </c>
      <c r="G7" s="107" t="str">
        <f>HLOOKUP($G$4,'Khối 6.9'!$G$2:$AR$69,52,0)</f>
        <v>SINH</v>
      </c>
    </row>
    <row r="8" spans="1:9" ht="18" customHeight="1">
      <c r="A8" s="108">
        <v>2</v>
      </c>
      <c r="B8" s="109" t="str">
        <f>HLOOKUP($G$4,'Khối 6.9'!$G$2:$AR$69,4,0)</f>
        <v>TOÁN</v>
      </c>
      <c r="C8" s="109" t="str">
        <f>HLOOKUP($G$4,'Khối 6.9'!$G$2:$AR$69,14,0)</f>
        <v>TOÁN</v>
      </c>
      <c r="D8" s="109" t="str">
        <f>HLOOKUP($G$4,'Khối 6.9'!$G$2:$AR$69,24,0)</f>
        <v>ANH</v>
      </c>
      <c r="E8" s="109" t="str">
        <f>HLOOKUP($G$4,'Khối 6.9'!$G$2:$AR$69,34,0)</f>
        <v>TOÁN (BT)</v>
      </c>
      <c r="F8" s="109" t="str">
        <f>HLOOKUP($G$4,'Khối 6.9'!$G$2:$AR$69,44,0)</f>
        <v>SỬ</v>
      </c>
      <c r="G8" s="110" t="str">
        <f>HLOOKUP($G$4,'Khối 6.9'!$G$2:$AR$69,54,0)</f>
        <v>HÓA</v>
      </c>
    </row>
    <row r="9" spans="1:9" ht="18" customHeight="1">
      <c r="A9" s="108">
        <v>3</v>
      </c>
      <c r="B9" s="109" t="str">
        <f>HLOOKUP($G$4,'Khối 6.9'!$G$2:$AR$69,6,0)</f>
        <v>HÓA</v>
      </c>
      <c r="C9" s="109" t="str">
        <f>HLOOKUP($G$4,'Khối 6.9'!$G$2:$AR$69,16,0)</f>
        <v>VĂN</v>
      </c>
      <c r="D9" s="109" t="str">
        <f>HLOOKUP($G$4,'Khối 6.9'!$G$2:$AR$69,26,0)</f>
        <v>SỬ</v>
      </c>
      <c r="E9" s="109" t="str">
        <f>HLOOKUP($G$4,'Khối 6.9'!$G$2:$AR$69,36,0)</f>
        <v>CN</v>
      </c>
      <c r="F9" s="109" t="str">
        <f>HLOOKUP($G$4,'Khối 6.9'!$G$2:$AR$69,46,0)</f>
        <v>LÍ</v>
      </c>
      <c r="G9" s="110" t="str">
        <f>HLOOKUP($G$4,'Khối 6.9'!$G$2:$AR$69,56,0)</f>
        <v>TOÁN</v>
      </c>
    </row>
    <row r="10" spans="1:9" ht="18" customHeight="1">
      <c r="A10" s="108">
        <v>4</v>
      </c>
      <c r="B10" s="109" t="str">
        <f>HLOOKUP($G$4,'Khối 6.9'!$G$2:$AR$69,8,0)</f>
        <v>VĂN</v>
      </c>
      <c r="C10" s="109" t="str">
        <f>HLOOKUP($G$4,'Khối 6.9'!$G$2:$AR$69,18,0)</f>
        <v>VĂN</v>
      </c>
      <c r="D10" s="109" t="str">
        <f>HLOOKUP($G$4,'Khối 6.9'!$G$2:$AR$69,28,0)</f>
        <v>MĨ THUẬT</v>
      </c>
      <c r="E10" s="109" t="str">
        <f>HLOOKUP($G$4,'Khối 6.9'!$G$2:$AR$69,38,0)</f>
        <v>VĂN (BT)</v>
      </c>
      <c r="F10" s="109" t="str">
        <f>HLOOKUP($G$4,'Khối 6.9'!$G$2:$AR$69,48,0)</f>
        <v>ĐỊA</v>
      </c>
      <c r="G10" s="110" t="str">
        <f>HLOOKUP($G$4,'Khối 6.9'!$G$2:$AR$69,58,0)</f>
        <v>ANH</v>
      </c>
      <c r="I10" s="50" t="s">
        <v>106</v>
      </c>
    </row>
    <row r="11" spans="1:9" ht="18" customHeight="1" thickBot="1">
      <c r="A11" s="111">
        <v>5</v>
      </c>
      <c r="B11" s="112" t="str">
        <f>HLOOKUP($G$4,'Khối 6.9'!$G$2:$AR$69,10,0)</f>
        <v>VĂN</v>
      </c>
      <c r="C11" s="112" t="str">
        <f>HLOOKUP($G$4,'Khối 6.9'!$G$2:$AR$69,20,0)</f>
        <v>TD</v>
      </c>
      <c r="D11" s="112" t="str">
        <f>HLOOKUP($G$4,'Khối 6.9'!$G$2:$AR$69,30,0)</f>
        <v>SINH</v>
      </c>
      <c r="E11" s="112" t="str">
        <f>HLOOKUP($G$4,'Khối 6.9'!$G$2:$AR$69,40,0)</f>
        <v>VĂN</v>
      </c>
      <c r="F11" s="112" t="str">
        <f>HLOOKUP($G$4,'Khối 6.9'!$G$2:$AR$69,50,0)</f>
        <v>TD</v>
      </c>
      <c r="G11" s="113" t="str">
        <f>HLOOKUP($G$4,'Khối 6.9'!$G$2:$AR$69,60,0)</f>
        <v>SHL</v>
      </c>
    </row>
    <row r="12" spans="1:9" ht="15.75" thickTop="1">
      <c r="B12" s="54"/>
      <c r="C12" s="54"/>
      <c r="D12" s="54"/>
      <c r="E12" s="55" t="s">
        <v>108</v>
      </c>
      <c r="F12" s="54"/>
      <c r="G12" s="54"/>
    </row>
    <row r="14" spans="1:9">
      <c r="B14" s="52"/>
    </row>
    <row r="15" spans="1:9">
      <c r="C15" s="53" t="s">
        <v>106</v>
      </c>
    </row>
    <row r="17" spans="1:4">
      <c r="D17" s="50" t="s">
        <v>106</v>
      </c>
    </row>
    <row r="18" spans="1:4">
      <c r="C18" s="50" t="s">
        <v>106</v>
      </c>
    </row>
    <row r="20" spans="1:4">
      <c r="A20" s="50" t="s">
        <v>107</v>
      </c>
    </row>
  </sheetData>
  <sheetProtection password="C690" sheet="1" scenarios="1" selectLockedCells="1"/>
  <mergeCells count="2">
    <mergeCell ref="A2:G2"/>
    <mergeCell ref="A5:B5"/>
  </mergeCells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5"/>
  <sheetViews>
    <sheetView topLeftCell="B1" zoomScale="95" zoomScaleNormal="95" workbookViewId="0">
      <selection activeCell="H69" sqref="H69"/>
    </sheetView>
  </sheetViews>
  <sheetFormatPr defaultRowHeight="15"/>
  <cols>
    <col min="1" max="1" width="12" hidden="1" customWidth="1"/>
    <col min="2" max="2" width="12.85546875" customWidth="1"/>
    <col min="3" max="3" width="3.7109375" style="116" hidden="1" customWidth="1"/>
    <col min="4" max="4" width="15.7109375" style="116" customWidth="1"/>
    <col min="5" max="5" width="11.85546875" style="116" customWidth="1"/>
    <col min="6" max="6" width="11.5703125" customWidth="1"/>
    <col min="7" max="7" width="11.7109375" customWidth="1"/>
    <col min="8" max="8" width="12.140625" customWidth="1"/>
    <col min="9" max="9" width="11.85546875" customWidth="1"/>
    <col min="10" max="10" width="11.5703125" customWidth="1"/>
  </cols>
  <sheetData>
    <row r="1" spans="1:10" ht="20.25" customHeight="1">
      <c r="B1" s="132" t="s">
        <v>223</v>
      </c>
    </row>
    <row r="2" spans="1:10" ht="20.25">
      <c r="A2" t="s">
        <v>223</v>
      </c>
      <c r="B2" s="139" t="s">
        <v>239</v>
      </c>
    </row>
    <row r="3" spans="1:10">
      <c r="B3" s="115"/>
    </row>
    <row r="4" spans="1:10" ht="15.75" thickBot="1"/>
    <row r="5" spans="1:10" ht="16.5" thickBot="1">
      <c r="A5" s="125" t="s">
        <v>0</v>
      </c>
      <c r="B5" s="133" t="s">
        <v>1</v>
      </c>
      <c r="C5" s="133"/>
      <c r="D5" s="134" t="s">
        <v>209</v>
      </c>
      <c r="E5" s="140" t="s">
        <v>229</v>
      </c>
      <c r="F5" s="133" t="s">
        <v>230</v>
      </c>
      <c r="G5" s="133" t="s">
        <v>231</v>
      </c>
      <c r="H5" s="133" t="s">
        <v>232</v>
      </c>
      <c r="I5" s="133" t="s">
        <v>233</v>
      </c>
      <c r="J5" s="133" t="s">
        <v>234</v>
      </c>
    </row>
    <row r="6" spans="1:10" ht="16.5" thickTop="1">
      <c r="A6" s="166" t="s">
        <v>18</v>
      </c>
      <c r="B6" s="128">
        <v>1</v>
      </c>
      <c r="C6" s="118">
        <v>1</v>
      </c>
      <c r="D6" s="135" t="s">
        <v>228</v>
      </c>
      <c r="E6" s="141" t="str">
        <f>_xlfn.IFNA(INDEX('Khối 6.9'!$C$2:$AR$2,1,MATCH($B$2,'Khối 6.9'!$C4:$AR4,0)),"-")</f>
        <v>-</v>
      </c>
      <c r="F6" s="142" t="str">
        <f>_xlfn.IFNA(INDEX('Khối 6.9'!$C$2:$AR$2,1,MATCH($B$2,'Khối 6.9'!$C14:$AR14,0)),"-")</f>
        <v>-</v>
      </c>
      <c r="G6" s="142" t="str">
        <f>_xlfn.IFNA(INDEX('Khối 6.9'!$C$2:$AR$2,1,MATCH($B$2,'Khối 6.9'!$C24:$AR24,0)),"-")</f>
        <v>9A12</v>
      </c>
      <c r="H6" s="142" t="str">
        <f>_xlfn.IFNA(INDEX('Khối 6.9'!$C$2:$AR$2,1,MATCH($B$2,'Khối 6.9'!$C34:$AR34,0)),"-")</f>
        <v>9A17</v>
      </c>
      <c r="I6" s="142" t="str">
        <f>_xlfn.IFNA(INDEX('Khối 6.9'!$C$2:$AR$2,1,MATCH($B$2,'Khối 6.9'!$C44:$AR44,0)),"-")</f>
        <v>9A11</v>
      </c>
      <c r="J6" s="142" t="str">
        <f>_xlfn.IFNA(INDEX('Khối 6.9'!$C$2:$AR$2,1,MATCH($B$2,'Khối 6.9'!$C54:$AR54,0)),"-")</f>
        <v>-</v>
      </c>
    </row>
    <row r="7" spans="1:10" ht="15.75">
      <c r="A7" s="164"/>
      <c r="B7" s="126"/>
      <c r="C7" s="118">
        <v>2</v>
      </c>
      <c r="D7" s="136"/>
      <c r="E7" s="143" t="str">
        <f>_xlfn.IFNA(INDEX('Khối 6.9'!$C$2:$AR$2,1,MATCH($B$2,'Khối 6.9'!$C5:$AR5,0)),"-")</f>
        <v>-</v>
      </c>
      <c r="F7" s="144" t="str">
        <f>_xlfn.IFNA(INDEX('Khối 6.9'!$C$2:$AR$2,1,MATCH($B$2,'Khối 6.9'!$C15:$AR15,0)),"-")</f>
        <v>-</v>
      </c>
      <c r="G7" s="144" t="str">
        <f>_xlfn.IFNA(INDEX('Khối 6.9'!$C$2:$AR$2,1,MATCH($B$2,'Khối 6.9'!$C25:$AR25,0)),"-")</f>
        <v>-</v>
      </c>
      <c r="H7" s="144" t="str">
        <f>_xlfn.IFNA(INDEX('Khối 6.9'!$C$2:$AR$2,1,MATCH($B$2,'Khối 6.9'!$C35:$AR35,0)),"-")</f>
        <v>-</v>
      </c>
      <c r="I7" s="144" t="str">
        <f>_xlfn.IFNA(INDEX('Khối 6.9'!$C$2:$AR$2,1,MATCH($B$2,'Khối 6.9'!$C45:$AR45,0)),"-")</f>
        <v>-</v>
      </c>
      <c r="J7" s="144" t="str">
        <f>_xlfn.IFNA(INDEX('Khối 6.9'!$C$2:$AR$2,1,MATCH($B$2,'Khối 6.9'!$C55:$AR55,0)),"-")</f>
        <v>-</v>
      </c>
    </row>
    <row r="8" spans="1:10" ht="15.75">
      <c r="A8" s="164"/>
      <c r="B8" s="127">
        <v>2</v>
      </c>
      <c r="C8" s="118">
        <v>3</v>
      </c>
      <c r="D8" s="137" t="s">
        <v>235</v>
      </c>
      <c r="E8" s="145" t="str">
        <f>_xlfn.IFNA(INDEX('Khối 6.9'!$C$2:$AR$2,1,MATCH($B$2,'Khối 6.9'!$C6:$AR6,0)),"-")</f>
        <v>9A14</v>
      </c>
      <c r="F8" s="142" t="str">
        <f>_xlfn.IFNA(INDEX('Khối 6.9'!$C$2:$AR$2,1,MATCH($B$2,'Khối 6.9'!$C16:$AR16,0)),"-")</f>
        <v>-</v>
      </c>
      <c r="G8" s="142" t="str">
        <f>_xlfn.IFNA(INDEX('Khối 6.9'!$C$2:$AR$2,1,MATCH($B$2,'Khối 6.9'!$C26:$AR26,0)),"-")</f>
        <v>9A3</v>
      </c>
      <c r="H8" s="142" t="str">
        <f>_xlfn.IFNA(INDEX('Khối 6.9'!$C$2:$AR$2,1,MATCH($B$2,'Khối 6.9'!$C36:$AR36,0)),"-")</f>
        <v>9A18</v>
      </c>
      <c r="I8" s="142" t="str">
        <f>_xlfn.IFNA(INDEX('Khối 6.9'!$C$2:$AR$2,1,MATCH($B$2,'Khối 6.9'!$C46:$AR46,0)),"-")</f>
        <v>9A13</v>
      </c>
      <c r="J8" s="142" t="str">
        <f>_xlfn.IFNA(INDEX('Khối 6.9'!$C$2:$AR$2,1,MATCH($B$2,'Khối 6.9'!$C56:$AR56,0)),"-")</f>
        <v>-</v>
      </c>
    </row>
    <row r="9" spans="1:10" ht="15.75">
      <c r="A9" s="164"/>
      <c r="B9" s="126"/>
      <c r="C9" s="118">
        <v>4</v>
      </c>
      <c r="D9" s="136"/>
      <c r="E9" s="143" t="str">
        <f>_xlfn.IFNA(INDEX('Khối 6.9'!$C$2:$AR$2,1,MATCH($B$2,'Khối 6.9'!$C7:$AR7,0)),"-")</f>
        <v>-</v>
      </c>
      <c r="F9" s="144" t="str">
        <f>_xlfn.IFNA(INDEX('Khối 6.9'!$C$2:$AR$2,1,MATCH($B$2,'Khối 6.9'!$C17:$AR17,0)),"-")</f>
        <v>-</v>
      </c>
      <c r="G9" s="144" t="str">
        <f>_xlfn.IFNA(INDEX('Khối 6.9'!$C$2:$AR$2,1,MATCH($B$2,'Khối 6.9'!$C27:$AR27,0)),"-")</f>
        <v>-</v>
      </c>
      <c r="H9" s="144" t="str">
        <f>_xlfn.IFNA(INDEX('Khối 6.9'!$C$2:$AR$2,1,MATCH($B$2,'Khối 6.9'!$C37:$AR37,0)),"-")</f>
        <v>-</v>
      </c>
      <c r="I9" s="144" t="str">
        <f>_xlfn.IFNA(INDEX('Khối 6.9'!$C$2:$AR$2,1,MATCH($B$2,'Khối 6.9'!$C47:$AR47,0)),"-")</f>
        <v>-</v>
      </c>
      <c r="J9" s="144" t="str">
        <f>_xlfn.IFNA(INDEX('Khối 6.9'!$C$2:$AR$2,1,MATCH($B$2,'Khối 6.9'!$C57:$AR57,0)),"-")</f>
        <v>-</v>
      </c>
    </row>
    <row r="10" spans="1:10" ht="15.75">
      <c r="A10" s="164"/>
      <c r="B10" s="127">
        <v>3</v>
      </c>
      <c r="C10" s="118">
        <v>5</v>
      </c>
      <c r="D10" s="137" t="s">
        <v>236</v>
      </c>
      <c r="E10" s="145" t="str">
        <f>_xlfn.IFNA(INDEX('Khối 6.9'!$C$2:$AR$2,1,MATCH($B$2,'Khối 6.9'!$C8:$AR8,0)),"-")</f>
        <v>-</v>
      </c>
      <c r="F10" s="142" t="str">
        <f>_xlfn.IFNA(INDEX('Khối 6.9'!$C$2:$AR$2,1,MATCH($B$2,'Khối 6.9'!$C18:$AR18,0)),"-")</f>
        <v>-</v>
      </c>
      <c r="G10" s="142" t="str">
        <f>_xlfn.IFNA(INDEX('Khối 6.9'!$C$2:$AR$2,1,MATCH($B$2,'Khối 6.9'!$C28:$AR28,0)),"-")</f>
        <v>9A6</v>
      </c>
      <c r="H10" s="142" t="str">
        <f>_xlfn.IFNA(INDEX('Khối 6.9'!$C$2:$AR$2,1,MATCH($B$2,'Khối 6.9'!$C38:$AR38,0)),"-")</f>
        <v>9A6</v>
      </c>
      <c r="I10" s="142" t="str">
        <f>_xlfn.IFNA(INDEX('Khối 6.9'!$C$2:$AR$2,1,MATCH($B$2,'Khối 6.9'!$C48:$AR48,0)),"-")</f>
        <v>9A17</v>
      </c>
      <c r="J10" s="142" t="str">
        <f>_xlfn.IFNA(INDEX('Khối 6.9'!$C$2:$AR$2,1,MATCH($B$2,'Khối 6.9'!$C58:$AR58,0)),"-")</f>
        <v>-</v>
      </c>
    </row>
    <row r="11" spans="1:10" ht="15.75">
      <c r="A11" s="164"/>
      <c r="B11" s="126"/>
      <c r="C11" s="118">
        <v>6</v>
      </c>
      <c r="D11" s="136"/>
      <c r="E11" s="143" t="str">
        <f>_xlfn.IFNA(INDEX('Khối 6.9'!$C$2:$AR$2,1,MATCH($B$2,'Khối 6.9'!$C9:$AR9,0)),"-")</f>
        <v>-</v>
      </c>
      <c r="F11" s="144" t="str">
        <f>_xlfn.IFNA(INDEX('Khối 6.9'!$C$2:$AR$2,1,MATCH($B$2,'Khối 6.9'!$C19:$AR19,0)),"-")</f>
        <v>-</v>
      </c>
      <c r="G11" s="144" t="str">
        <f>_xlfn.IFNA(INDEX('Khối 6.9'!$C$2:$AR$2,1,MATCH($B$2,'Khối 6.9'!$C29:$AR29,0)),"-")</f>
        <v>-</v>
      </c>
      <c r="H11" s="144" t="str">
        <f>_xlfn.IFNA(INDEX('Khối 6.9'!$C$2:$AR$2,1,MATCH($B$2,'Khối 6.9'!$C39:$AR39,0)),"-")</f>
        <v>-</v>
      </c>
      <c r="I11" s="144" t="str">
        <f>_xlfn.IFNA(INDEX('Khối 6.9'!$C$2:$AR$2,1,MATCH($B$2,'Khối 6.9'!$C49:$AR49,0)),"-")</f>
        <v>-</v>
      </c>
      <c r="J11" s="144" t="str">
        <f>_xlfn.IFNA(INDEX('Khối 6.9'!$C$2:$AR$2,1,MATCH($B$2,'Khối 6.9'!$C59:$AR59,0)),"-")</f>
        <v>-</v>
      </c>
    </row>
    <row r="12" spans="1:10" ht="15.75">
      <c r="A12" s="164"/>
      <c r="B12" s="127">
        <v>4</v>
      </c>
      <c r="C12" s="118">
        <v>7</v>
      </c>
      <c r="D12" s="137" t="s">
        <v>237</v>
      </c>
      <c r="E12" s="145" t="str">
        <f>_xlfn.IFNA(INDEX('Khối 6.9'!$C$2:$AR$2,1,MATCH($B$2,'Khối 6.9'!$C10:$AR10,0)),"-")</f>
        <v>9A13</v>
      </c>
      <c r="F12" s="142" t="str">
        <f>_xlfn.IFNA(INDEX('Khối 6.9'!$C$2:$AR$2,1,MATCH($B$2,'Khối 6.9'!$C20:$AR20,0)),"-")</f>
        <v>-</v>
      </c>
      <c r="G12" s="142" t="str">
        <f>_xlfn.IFNA(INDEX('Khối 6.9'!$C$2:$AR$2,1,MATCH($B$2,'Khối 6.9'!$C30:$AR30,0)),"-")</f>
        <v>9A4</v>
      </c>
      <c r="H12" s="142" t="str">
        <f>_xlfn.IFNA(INDEX('Khối 6.9'!$C$2:$AR$2,1,MATCH($B$2,'Khối 6.9'!$C40:$AR40,0)),"-")</f>
        <v>9A11</v>
      </c>
      <c r="I12" s="142" t="str">
        <f>_xlfn.IFNA(INDEX('Khối 6.9'!$C$2:$AR$2,1,MATCH($B$2,'Khối 6.9'!$C50:$AR50,0)),"-")</f>
        <v>9A4</v>
      </c>
      <c r="J12" s="142" t="str">
        <f>_xlfn.IFNA(INDEX('Khối 6.9'!$C$2:$AR$2,1,MATCH($B$2,'Khối 6.9'!$C60:$AR60,0)),"-")</f>
        <v>-</v>
      </c>
    </row>
    <row r="13" spans="1:10" ht="15.75">
      <c r="A13" s="164"/>
      <c r="B13" s="126"/>
      <c r="C13" s="118">
        <v>8</v>
      </c>
      <c r="D13" s="136"/>
      <c r="E13" s="143" t="str">
        <f>_xlfn.IFNA(INDEX('Khối 6.9'!$C$2:$AR$2,H711,MATCH($B$2,'Khối 6.9'!$C11:$AR11,0)),"-")</f>
        <v>-</v>
      </c>
      <c r="F13" s="144" t="str">
        <f>_xlfn.IFNA(INDEX('Khối 6.9'!$C$2:$AR$2,1,MATCH($B$2,'Khối 6.9'!$C21:$AR21,0)),"-")</f>
        <v>-</v>
      </c>
      <c r="G13" s="144" t="str">
        <f>_xlfn.IFNA(INDEX('Khối 6.9'!$C$2:$AR$2,1,MATCH($B$2,'Khối 6.9'!$C31:$AR31,0)),"-")</f>
        <v>-</v>
      </c>
      <c r="H13" s="144" t="str">
        <f>_xlfn.IFNA(INDEX('Khối 6.9'!$C$2:$AR$2,1,MATCH($B$2,'Khối 6.9'!$C41:$AR41,0)),"-")</f>
        <v>-</v>
      </c>
      <c r="I13" s="144" t="str">
        <f>_xlfn.IFNA(INDEX('Khối 6.9'!$C$2:$AR$2,1,MATCH($B$2,'Khối 6.9'!$C51:$AR51,0)),"-")</f>
        <v>-</v>
      </c>
      <c r="J13" s="144" t="str">
        <f>_xlfn.IFNA(INDEX('Khối 6.9'!$C$2:$AR$2,1,MATCH($B$2,'Khối 6.9'!$C61:$AR61,0)),"-")</f>
        <v>-</v>
      </c>
    </row>
    <row r="14" spans="1:10" ht="15.75">
      <c r="A14" s="164"/>
      <c r="B14" s="127">
        <v>5</v>
      </c>
      <c r="C14" s="118">
        <v>9</v>
      </c>
      <c r="D14" s="137" t="s">
        <v>238</v>
      </c>
      <c r="E14" s="145" t="str">
        <f>_xlfn.IFNA(INDEX('Khối 6.9'!$C$2:$AR$2,1,MATCH($B$2,'Khối 6.9'!$C12:$AR12,0)),"-")</f>
        <v>9A12</v>
      </c>
      <c r="F14" s="142" t="str">
        <f>_xlfn.IFNA(INDEX('Khối 6.9'!$C$2:$AR$2,1,MATCH($B$2,'Khối 6.9'!$C22:$AR22,0)),"-")</f>
        <v>-</v>
      </c>
      <c r="G14" s="142" t="str">
        <f>_xlfn.IFNA(INDEX('Khối 6.9'!$C$2:$AR$2,1,MATCH($B$2,'Khối 6.9'!$C32:$AR32,0)),"-")</f>
        <v>9A18</v>
      </c>
      <c r="H14" s="142" t="str">
        <f>_xlfn.IFNA(INDEX('Khối 6.9'!$C$2:$AR$2,1,MATCH($B$2,'Khối 6.9'!$C42:$AR42,0)),"-")</f>
        <v>9A14</v>
      </c>
      <c r="I14" s="142" t="str">
        <f>_xlfn.IFNA(INDEX('Khối 6.9'!$C$2:$AR$2,1,MATCH($B$2,'Khối 6.9'!$C52:$AR52,0)),"-")</f>
        <v>9A3</v>
      </c>
      <c r="J14" s="142" t="str">
        <f>_xlfn.IFNA(INDEX('Khối 6.9'!$C$2:$AR$2,1,MATCH($B$2,'Khối 6.9'!$C62:$AR62,0)),"-")</f>
        <v>-</v>
      </c>
    </row>
    <row r="15" spans="1:10" ht="16.5" thickBot="1">
      <c r="A15" s="164"/>
      <c r="B15" s="130"/>
      <c r="C15" s="122">
        <v>10</v>
      </c>
      <c r="D15" s="138"/>
      <c r="E15" s="146" t="str">
        <f>_xlfn.IFNA(INDEX('Khối 6.9'!$C$2:$AR$2,1,MATCH($B$2,'Khối 6.9'!$C13:$AR13,0)),"-")</f>
        <v>-</v>
      </c>
      <c r="F15" s="147" t="str">
        <f>_xlfn.IFNA(INDEX('Khối 6.9'!$C$2:$AR$2,1,MATCH($B$2,'Khối 6.9'!$C23:$AR23,0)),"-")</f>
        <v>-</v>
      </c>
      <c r="G15" s="147" t="str">
        <f>_xlfn.IFNA(INDEX('Khối 6.9'!$C$2:$AR$2,1,MATCH($B$2,'Khối 6.9'!$C33:$AR33,0)),"-")</f>
        <v>-</v>
      </c>
      <c r="H15" s="147" t="str">
        <f>_xlfn.IFNA(INDEX('Khối 6.9'!$C$2:$AR$2,1,MATCH($B$2,'Khối 6.9'!$C43:$AR43,0)),"-")</f>
        <v>-</v>
      </c>
      <c r="I15" s="147" t="str">
        <f>_xlfn.IFNA(INDEX('Khối 6.9'!$C$2:$AR$2,1,MATCH($B$2,'Khối 6.9'!$C53:$AR53,0)),"-")</f>
        <v>-</v>
      </c>
      <c r="J15" s="147" t="str">
        <f>_xlfn.IFNA(INDEX('Khối 6.9'!$C$2:$AR$2,1,MATCH($B$2,'Khối 6.9'!$C63:$AR63,0)),"-")</f>
        <v>-</v>
      </c>
    </row>
    <row r="16" spans="1:10" ht="15.75" hidden="1">
      <c r="A16" s="163" t="s">
        <v>20</v>
      </c>
      <c r="B16" s="128">
        <v>1</v>
      </c>
      <c r="C16" s="118">
        <v>11</v>
      </c>
      <c r="D16" s="117" t="s">
        <v>224</v>
      </c>
      <c r="E16" s="117" t="str">
        <f>_xlfn.IFNA(INDEX('Khối 6.9'!$C$2:$AR$2,1,MATCH($B$2,'Khối 6.9'!$C14:$AR14,0)),"-")</f>
        <v>-</v>
      </c>
    </row>
    <row r="17" spans="1:5" ht="15.75" hidden="1">
      <c r="A17" s="164"/>
      <c r="B17" s="126"/>
      <c r="C17" s="118">
        <v>12</v>
      </c>
      <c r="D17" s="119"/>
      <c r="E17" s="119" t="str">
        <f>_xlfn.IFNA(INDEX('Khối 6.9'!$C$2:$AR$2,1,MATCH($B$2,'Khối 6.9'!$C15:$AR15,0)),"-")</f>
        <v>-</v>
      </c>
    </row>
    <row r="18" spans="1:5" ht="15.75" hidden="1">
      <c r="A18" s="164"/>
      <c r="B18" s="127">
        <v>2</v>
      </c>
      <c r="C18" s="118">
        <v>13</v>
      </c>
      <c r="D18" s="120" t="s">
        <v>225</v>
      </c>
      <c r="E18" s="120" t="str">
        <f>_xlfn.IFNA(INDEX('Khối 6.9'!$C$2:$AR$2,1,MATCH($B$2,'Khối 6.9'!$C16:$AR16,0)),"-")</f>
        <v>-</v>
      </c>
    </row>
    <row r="19" spans="1:5" ht="15.75" hidden="1">
      <c r="A19" s="164"/>
      <c r="B19" s="126"/>
      <c r="C19" s="118">
        <v>14</v>
      </c>
      <c r="D19" s="119"/>
      <c r="E19" s="119" t="str">
        <f>_xlfn.IFNA(INDEX('Khối 6.9'!$C$2:$AR$2,1,MATCH($B$2,'Khối 6.9'!$C17:$AR17,0)),"-")</f>
        <v>-</v>
      </c>
    </row>
    <row r="20" spans="1:5" ht="15.75" hidden="1">
      <c r="A20" s="164"/>
      <c r="B20" s="127">
        <v>3</v>
      </c>
      <c r="C20" s="118">
        <v>15</v>
      </c>
      <c r="D20" s="120" t="s">
        <v>226</v>
      </c>
      <c r="E20" s="120" t="str">
        <f>_xlfn.IFNA(INDEX('Khối 6.9'!$C$2:$AR$2,1,MATCH($B$2,'Khối 6.9'!$C18:$AR18,0)),"-")</f>
        <v>-</v>
      </c>
    </row>
    <row r="21" spans="1:5" ht="15.75" hidden="1">
      <c r="A21" s="164"/>
      <c r="B21" s="126"/>
      <c r="C21" s="118">
        <v>16</v>
      </c>
      <c r="D21" s="119"/>
      <c r="E21" s="119" t="str">
        <f>_xlfn.IFNA(INDEX('Khối 6.9'!$C$2:$AR$2,1,MATCH($B$2,'Khối 6.9'!$C19:$AR19,0)),"-")</f>
        <v>-</v>
      </c>
    </row>
    <row r="22" spans="1:5" ht="15.75" hidden="1">
      <c r="A22" s="164"/>
      <c r="B22" s="127">
        <v>4</v>
      </c>
      <c r="C22" s="118">
        <v>17</v>
      </c>
      <c r="D22" s="120" t="s">
        <v>227</v>
      </c>
      <c r="E22" s="120" t="str">
        <f>_xlfn.IFNA(INDEX('Khối 6.9'!$C$2:$AR$2,1,MATCH($B$2,'Khối 6.9'!$C20:$AR20,0)),"-")</f>
        <v>-</v>
      </c>
    </row>
    <row r="23" spans="1:5" ht="15.75" hidden="1">
      <c r="A23" s="164"/>
      <c r="B23" s="126"/>
      <c r="C23" s="118">
        <v>18</v>
      </c>
      <c r="D23" s="119"/>
      <c r="E23" s="119" t="str">
        <f>_xlfn.IFNA(INDEX('Khối 6.9'!$C$2:$AR$2,1,MATCH($B$2,'Khối 6.9'!$C21:$AR21,0)),"-")</f>
        <v>-</v>
      </c>
    </row>
    <row r="24" spans="1:5" ht="15.75" hidden="1">
      <c r="A24" s="164"/>
      <c r="B24" s="127">
        <v>5</v>
      </c>
      <c r="C24" s="118">
        <v>19</v>
      </c>
      <c r="D24" s="120"/>
      <c r="E24" s="120" t="str">
        <f>_xlfn.IFNA(INDEX('Khối 6.9'!$C$2:$AR$2,1,MATCH($B$2,'Khối 6.9'!$C22:$AR22,0)),"-")</f>
        <v>-</v>
      </c>
    </row>
    <row r="25" spans="1:5" ht="16.5" hidden="1" thickBot="1">
      <c r="A25" s="167"/>
      <c r="B25" s="130"/>
      <c r="C25" s="118">
        <v>20</v>
      </c>
      <c r="D25" s="121"/>
      <c r="E25" s="121" t="str">
        <f>_xlfn.IFNA(INDEX('Khối 6.9'!$C$2:$AR$2,1,MATCH($B$2,'Khối 6.9'!$C23:$AR23,0)),"-")</f>
        <v>-</v>
      </c>
    </row>
    <row r="26" spans="1:5" ht="15.75" hidden="1">
      <c r="A26" s="163" t="s">
        <v>21</v>
      </c>
      <c r="B26" s="129">
        <v>1</v>
      </c>
      <c r="C26" s="118">
        <v>21</v>
      </c>
      <c r="D26" s="117" t="s">
        <v>224</v>
      </c>
      <c r="E26" s="117" t="str">
        <f>_xlfn.IFNA(INDEX('Khối 6.9'!$C$2:$AR$2,1,MATCH($B$2,'Khối 6.9'!$C24:$AR24,0)),"-")</f>
        <v>9A12</v>
      </c>
    </row>
    <row r="27" spans="1:5" ht="15.75" hidden="1">
      <c r="A27" s="164"/>
      <c r="B27" s="126"/>
      <c r="C27" s="118">
        <v>22</v>
      </c>
      <c r="D27" s="119"/>
      <c r="E27" s="119" t="str">
        <f>_xlfn.IFNA(INDEX('Khối 6.9'!$C$2:$AR$2,1,MATCH($B$2,'Khối 6.9'!$C25:$AR25,0)),"-")</f>
        <v>-</v>
      </c>
    </row>
    <row r="28" spans="1:5" ht="15.75" hidden="1">
      <c r="A28" s="164"/>
      <c r="B28" s="127">
        <v>2</v>
      </c>
      <c r="C28" s="118">
        <v>23</v>
      </c>
      <c r="D28" s="120" t="s">
        <v>225</v>
      </c>
      <c r="E28" s="120" t="str">
        <f>_xlfn.IFNA(INDEX('Khối 6.9'!$C$2:$AR$2,1,MATCH($B$2,'Khối 6.9'!$C26:$AR26,0)),"-")</f>
        <v>9A3</v>
      </c>
    </row>
    <row r="29" spans="1:5" ht="15.75" hidden="1">
      <c r="A29" s="164"/>
      <c r="B29" s="126"/>
      <c r="C29" s="118">
        <v>24</v>
      </c>
      <c r="D29" s="119"/>
      <c r="E29" s="119" t="str">
        <f>_xlfn.IFNA(INDEX('Khối 6.9'!$C$2:$AR$2,1,MATCH($B$2,'Khối 6.9'!$C27:$AR27,0)),"-")</f>
        <v>-</v>
      </c>
    </row>
    <row r="30" spans="1:5" ht="15.75" hidden="1">
      <c r="A30" s="164"/>
      <c r="B30" s="127">
        <v>3</v>
      </c>
      <c r="C30" s="118">
        <v>25</v>
      </c>
      <c r="D30" s="120" t="s">
        <v>226</v>
      </c>
      <c r="E30" s="120" t="str">
        <f>_xlfn.IFNA(INDEX('Khối 6.9'!$C$2:$AR$2,1,MATCH($B$2,'Khối 6.9'!$C28:$AR28,0)),"-")</f>
        <v>9A6</v>
      </c>
    </row>
    <row r="31" spans="1:5" ht="15.75" hidden="1">
      <c r="A31" s="164"/>
      <c r="B31" s="126"/>
      <c r="C31" s="118">
        <v>26</v>
      </c>
      <c r="D31" s="119"/>
      <c r="E31" s="119" t="str">
        <f>_xlfn.IFNA(INDEX('Khối 6.9'!$C$2:$AR$2,1,MATCH($B$2,'Khối 6.9'!$C29:$AR29,0)),"-")</f>
        <v>-</v>
      </c>
    </row>
    <row r="32" spans="1:5" ht="15.75" hidden="1">
      <c r="A32" s="164"/>
      <c r="B32" s="127">
        <v>4</v>
      </c>
      <c r="C32" s="118">
        <v>27</v>
      </c>
      <c r="D32" s="120" t="s">
        <v>227</v>
      </c>
      <c r="E32" s="120" t="str">
        <f>_xlfn.IFNA(INDEX('Khối 6.9'!$C$2:$AR$2,1,MATCH($B$2,'Khối 6.9'!$C30:$AR30,0)),"-")</f>
        <v>9A4</v>
      </c>
    </row>
    <row r="33" spans="1:5" ht="15.75" hidden="1">
      <c r="A33" s="164"/>
      <c r="B33" s="126"/>
      <c r="C33" s="118">
        <v>28</v>
      </c>
      <c r="D33" s="119"/>
      <c r="E33" s="119" t="str">
        <f>_xlfn.IFNA(INDEX('Khối 6.9'!$C$2:$AR$2,1,MATCH($B$2,'Khối 6.9'!$C31:$AR31,0)),"-")</f>
        <v>-</v>
      </c>
    </row>
    <row r="34" spans="1:5" ht="15.75" hidden="1">
      <c r="A34" s="164"/>
      <c r="B34" s="127">
        <v>5</v>
      </c>
      <c r="C34" s="118">
        <v>29</v>
      </c>
      <c r="D34" s="120"/>
      <c r="E34" s="120" t="str">
        <f>_xlfn.IFNA(INDEX('Khối 6.9'!$C$2:$AR$2,1,MATCH($B$2,'Khối 6.9'!$C32:$AR32,0)),"-")</f>
        <v>9A18</v>
      </c>
    </row>
    <row r="35" spans="1:5" ht="16.5" hidden="1" thickBot="1">
      <c r="A35" s="167"/>
      <c r="B35" s="130"/>
      <c r="C35" s="118">
        <v>30</v>
      </c>
      <c r="D35" s="121"/>
      <c r="E35" s="121" t="str">
        <f>_xlfn.IFNA(INDEX('Khối 6.9'!$C$2:$AR$2,1,MATCH($B$2,'Khối 6.9'!$C33:$AR33,0)),"-")</f>
        <v>-</v>
      </c>
    </row>
    <row r="36" spans="1:5" ht="15.75" hidden="1">
      <c r="A36" s="163" t="s">
        <v>22</v>
      </c>
      <c r="B36" s="129">
        <v>1</v>
      </c>
      <c r="C36" s="118">
        <v>31</v>
      </c>
      <c r="D36" s="117" t="s">
        <v>224</v>
      </c>
      <c r="E36" s="117" t="str">
        <f>_xlfn.IFNA(INDEX('Khối 6.9'!$C$2:$AR$2,1,MATCH($B$2,'Khối 6.9'!$C34:$AR34,0)),"-")</f>
        <v>9A17</v>
      </c>
    </row>
    <row r="37" spans="1:5" ht="15.75" hidden="1">
      <c r="A37" s="168"/>
      <c r="B37" s="126"/>
      <c r="C37" s="118">
        <v>32</v>
      </c>
      <c r="D37" s="119"/>
      <c r="E37" s="119" t="str">
        <f>_xlfn.IFNA(INDEX('Khối 6.9'!$C$2:$AR$2,1,MATCH($B$2,'Khối 6.9'!$C35:$AR35,0)),"-")</f>
        <v>-</v>
      </c>
    </row>
    <row r="38" spans="1:5" ht="15.75" hidden="1">
      <c r="A38" s="168"/>
      <c r="B38" s="127">
        <v>2</v>
      </c>
      <c r="C38" s="118">
        <v>33</v>
      </c>
      <c r="D38" s="120" t="s">
        <v>225</v>
      </c>
      <c r="E38" s="120" t="str">
        <f>_xlfn.IFNA(INDEX('Khối 6.9'!$C$2:$AR$2,1,MATCH($B$2,'Khối 6.9'!$C36:$AR36,0)),"-")</f>
        <v>9A18</v>
      </c>
    </row>
    <row r="39" spans="1:5" ht="15.75" hidden="1">
      <c r="A39" s="168"/>
      <c r="B39" s="126"/>
      <c r="C39" s="118">
        <v>34</v>
      </c>
      <c r="D39" s="119"/>
      <c r="E39" s="119" t="str">
        <f>_xlfn.IFNA(INDEX('Khối 6.9'!$C$2:$AR$2,1,MATCH($B$2,'Khối 6.9'!$C37:$AR37,0)),"-")</f>
        <v>-</v>
      </c>
    </row>
    <row r="40" spans="1:5" ht="15.75" hidden="1">
      <c r="A40" s="168"/>
      <c r="B40" s="127">
        <v>3</v>
      </c>
      <c r="C40" s="118">
        <v>35</v>
      </c>
      <c r="D40" s="120" t="s">
        <v>226</v>
      </c>
      <c r="E40" s="120" t="str">
        <f>_xlfn.IFNA(INDEX('Khối 6.9'!$C$2:$AR$2,1,MATCH($B$2,'Khối 6.9'!$C38:$AR38,0)),"-")</f>
        <v>9A6</v>
      </c>
    </row>
    <row r="41" spans="1:5" ht="15.75" hidden="1">
      <c r="A41" s="168"/>
      <c r="B41" s="126"/>
      <c r="C41" s="118">
        <v>36</v>
      </c>
      <c r="D41" s="119"/>
      <c r="E41" s="119" t="str">
        <f>_xlfn.IFNA(INDEX('Khối 6.9'!$C$2:$AR$2,1,MATCH($B$2,'Khối 6.9'!$C39:$AR39,0)),"-")</f>
        <v>-</v>
      </c>
    </row>
    <row r="42" spans="1:5" ht="15.75" hidden="1">
      <c r="A42" s="168"/>
      <c r="B42" s="127">
        <v>4</v>
      </c>
      <c r="C42" s="118">
        <v>37</v>
      </c>
      <c r="D42" s="120" t="s">
        <v>227</v>
      </c>
      <c r="E42" s="120" t="str">
        <f>_xlfn.IFNA(INDEX('Khối 6.9'!$C$2:$AR$2,1,MATCH($B$2,'Khối 6.9'!$C40:$AR40,0)),"-")</f>
        <v>9A11</v>
      </c>
    </row>
    <row r="43" spans="1:5" ht="15.75" hidden="1">
      <c r="A43" s="168"/>
      <c r="B43" s="126"/>
      <c r="C43" s="118">
        <v>38</v>
      </c>
      <c r="D43" s="119"/>
      <c r="E43" s="119" t="str">
        <f>_xlfn.IFNA(INDEX('Khối 6.9'!$C$2:$AR$2,1,MATCH($B$2,'Khối 6.9'!$C41:$AR41,0)),"-")</f>
        <v>-</v>
      </c>
    </row>
    <row r="44" spans="1:5" ht="15.75" hidden="1">
      <c r="A44" s="168"/>
      <c r="B44" s="127">
        <v>5</v>
      </c>
      <c r="C44" s="118">
        <v>39</v>
      </c>
      <c r="D44" s="120"/>
      <c r="E44" s="120" t="str">
        <f>_xlfn.IFNA(INDEX('Khối 6.9'!$C$2:$AR$2,1,MATCH($B$2,'Khối 6.9'!$C42:$AR42,0)),"-")</f>
        <v>9A14</v>
      </c>
    </row>
    <row r="45" spans="1:5" ht="16.5" hidden="1" thickBot="1">
      <c r="A45" s="169"/>
      <c r="B45" s="130"/>
      <c r="C45" s="118">
        <v>40</v>
      </c>
      <c r="D45" s="121"/>
      <c r="E45" s="121" t="str">
        <f>_xlfn.IFNA(INDEX('Khối 6.9'!$C$2:$AR$2,1,MATCH($B$2,'Khối 6.9'!$C43:$AR43,0)),"-")</f>
        <v>-</v>
      </c>
    </row>
    <row r="46" spans="1:5" ht="15.75" hidden="1">
      <c r="A46" s="163" t="s">
        <v>23</v>
      </c>
      <c r="B46" s="129">
        <v>1</v>
      </c>
      <c r="C46" s="118">
        <v>41</v>
      </c>
      <c r="D46" s="117" t="s">
        <v>224</v>
      </c>
      <c r="E46" s="117" t="str">
        <f>_xlfn.IFNA(INDEX('Khối 6.9'!$C$2:$AR$2,1,MATCH($B$2,'Khối 6.9'!$C44:$AR44,0)),"-")</f>
        <v>9A11</v>
      </c>
    </row>
    <row r="47" spans="1:5" ht="15.75" hidden="1">
      <c r="A47" s="164"/>
      <c r="B47" s="126"/>
      <c r="C47" s="118">
        <v>42</v>
      </c>
      <c r="D47" s="119"/>
      <c r="E47" s="119" t="str">
        <f>_xlfn.IFNA(INDEX('Khối 6.9'!$C$2:$AR$2,1,MATCH($B$2,'Khối 6.9'!$C45:$AR45,0)),"-")</f>
        <v>-</v>
      </c>
    </row>
    <row r="48" spans="1:5" ht="15.75" hidden="1">
      <c r="A48" s="164"/>
      <c r="B48" s="127">
        <v>2</v>
      </c>
      <c r="C48" s="118">
        <v>43</v>
      </c>
      <c r="D48" s="120" t="s">
        <v>225</v>
      </c>
      <c r="E48" s="120" t="str">
        <f>_xlfn.IFNA(INDEX('Khối 6.9'!$C$2:$AR$2,1,MATCH($B$2,'Khối 6.9'!$C46:$AR46,0)),"-")</f>
        <v>9A13</v>
      </c>
    </row>
    <row r="49" spans="1:5" ht="15.75" hidden="1">
      <c r="A49" s="164"/>
      <c r="B49" s="126"/>
      <c r="C49" s="118">
        <v>44</v>
      </c>
      <c r="D49" s="119"/>
      <c r="E49" s="119" t="str">
        <f>_xlfn.IFNA(INDEX('Khối 6.9'!$C$2:$AR$2,1,MATCH($B$2,'Khối 6.9'!$C47:$AR47,0)),"-")</f>
        <v>-</v>
      </c>
    </row>
    <row r="50" spans="1:5" ht="15.75" hidden="1">
      <c r="A50" s="164"/>
      <c r="B50" s="127">
        <v>3</v>
      </c>
      <c r="C50" s="118">
        <v>45</v>
      </c>
      <c r="D50" s="120" t="s">
        <v>226</v>
      </c>
      <c r="E50" s="120" t="str">
        <f>_xlfn.IFNA(INDEX('Khối 6.9'!$C$2:$AR$2,1,MATCH($B$2,'Khối 6.9'!$C48:$AR48,0)),"-")</f>
        <v>9A17</v>
      </c>
    </row>
    <row r="51" spans="1:5" ht="15.75" hidden="1">
      <c r="A51" s="164"/>
      <c r="B51" s="126"/>
      <c r="C51" s="118">
        <v>46</v>
      </c>
      <c r="D51" s="119"/>
      <c r="E51" s="119" t="str">
        <f>_xlfn.IFNA(INDEX('Khối 6.9'!$C$2:$AR$2,1,MATCH($B$2,'Khối 6.9'!$C49:$AR49,0)),"-")</f>
        <v>-</v>
      </c>
    </row>
    <row r="52" spans="1:5" ht="15.75" hidden="1">
      <c r="A52" s="164"/>
      <c r="B52" s="127">
        <v>4</v>
      </c>
      <c r="C52" s="118">
        <v>47</v>
      </c>
      <c r="D52" s="120" t="s">
        <v>227</v>
      </c>
      <c r="E52" s="120" t="str">
        <f>_xlfn.IFNA(INDEX('Khối 6.9'!$C$2:$AR$2,1,MATCH($B$2,'Khối 6.9'!$C50:$AR50,0)),"-")</f>
        <v>9A4</v>
      </c>
    </row>
    <row r="53" spans="1:5" ht="15.75" hidden="1">
      <c r="A53" s="164"/>
      <c r="B53" s="126"/>
      <c r="C53" s="118">
        <v>48</v>
      </c>
      <c r="D53" s="119"/>
      <c r="E53" s="119" t="str">
        <f>_xlfn.IFNA(INDEX('Khối 6.9'!$C$2:$AR$2,1,MATCH($B$2,'Khối 6.9'!$C51:$AR51,0)),"-")</f>
        <v>-</v>
      </c>
    </row>
    <row r="54" spans="1:5" ht="15.75" hidden="1">
      <c r="A54" s="164"/>
      <c r="B54" s="127">
        <v>5</v>
      </c>
      <c r="C54" s="118">
        <v>49</v>
      </c>
      <c r="D54" s="120"/>
      <c r="E54" s="120" t="str">
        <f>_xlfn.IFNA(INDEX('Khối 6.9'!$C$2:$AR$2,1,MATCH($B$2,'Khối 6.9'!$C52:$AR52,0)),"-")</f>
        <v>9A3</v>
      </c>
    </row>
    <row r="55" spans="1:5" ht="16.5" hidden="1" thickBot="1">
      <c r="A55" s="167"/>
      <c r="B55" s="130"/>
      <c r="C55" s="122">
        <v>50</v>
      </c>
      <c r="D55" s="121"/>
      <c r="E55" s="121" t="str">
        <f>_xlfn.IFNA(INDEX('Khối 6.9'!$C$2:$AR$2,1,MATCH($B$2,'Khối 6.9'!$C53:$AR53,0)),"-")</f>
        <v>-</v>
      </c>
    </row>
    <row r="56" spans="1:5" ht="15.75" hidden="1">
      <c r="A56" s="163" t="s">
        <v>24</v>
      </c>
      <c r="B56" s="129">
        <v>1</v>
      </c>
      <c r="C56" s="123">
        <v>51</v>
      </c>
      <c r="D56" s="117" t="s">
        <v>224</v>
      </c>
      <c r="E56" s="117" t="str">
        <f>_xlfn.IFNA(INDEX('Khối 6.9'!$C$2:$AR$2,1,MATCH($B$2,'Khối 6.9'!$C54:$AR54,0)),"-")</f>
        <v>-</v>
      </c>
    </row>
    <row r="57" spans="1:5" ht="15.75" hidden="1">
      <c r="A57" s="164"/>
      <c r="B57" s="126"/>
      <c r="C57" s="118">
        <v>52</v>
      </c>
      <c r="D57" s="119"/>
      <c r="E57" s="119" t="str">
        <f>_xlfn.IFNA(INDEX('Khối 6.9'!$C$2:$AR$2,1,MATCH($B$2,'Khối 6.9'!$C55:$AR55,0)),"-")</f>
        <v>-</v>
      </c>
    </row>
    <row r="58" spans="1:5" ht="15.75" hidden="1">
      <c r="A58" s="164"/>
      <c r="B58" s="127">
        <v>2</v>
      </c>
      <c r="C58" s="118">
        <v>53</v>
      </c>
      <c r="D58" s="120" t="s">
        <v>225</v>
      </c>
      <c r="E58" s="120" t="str">
        <f>_xlfn.IFNA(INDEX('Khối 6.9'!$C$2:$AR$2,1,MATCH($B$2,'Khối 6.9'!$C56:$AR56,0)),"-")</f>
        <v>-</v>
      </c>
    </row>
    <row r="59" spans="1:5" ht="15.75" hidden="1">
      <c r="A59" s="164"/>
      <c r="B59" s="126"/>
      <c r="C59" s="118">
        <v>54</v>
      </c>
      <c r="D59" s="119"/>
      <c r="E59" s="119" t="str">
        <f>_xlfn.IFNA(INDEX('Khối 6.9'!$C$2:$AR$2,1,MATCH($B$2,'Khối 6.9'!$C57:$AR57,0)),"-")</f>
        <v>-</v>
      </c>
    </row>
    <row r="60" spans="1:5" ht="15.75" hidden="1">
      <c r="A60" s="164"/>
      <c r="B60" s="127">
        <v>3</v>
      </c>
      <c r="C60" s="118">
        <v>55</v>
      </c>
      <c r="D60" s="120" t="s">
        <v>226</v>
      </c>
      <c r="E60" s="120" t="str">
        <f>_xlfn.IFNA(INDEX('Khối 6.9'!$C$2:$AR$2,1,MATCH($B$2,'Khối 6.9'!$C58:$AR58,0)),"-")</f>
        <v>-</v>
      </c>
    </row>
    <row r="61" spans="1:5" ht="15.75" hidden="1">
      <c r="A61" s="164"/>
      <c r="B61" s="126"/>
      <c r="C61" s="118">
        <v>56</v>
      </c>
      <c r="D61" s="119"/>
      <c r="E61" s="119" t="str">
        <f>_xlfn.IFNA(INDEX('Khối 6.9'!$C$2:$AR$2,1,MATCH($B$2,'Khối 6.9'!$C59:$AR59,0)),"-")</f>
        <v>-</v>
      </c>
    </row>
    <row r="62" spans="1:5" ht="15.75" hidden="1">
      <c r="A62" s="164"/>
      <c r="B62" s="127">
        <v>4</v>
      </c>
      <c r="C62" s="118">
        <v>57</v>
      </c>
      <c r="D62" s="120" t="s">
        <v>227</v>
      </c>
      <c r="E62" s="120" t="str">
        <f>_xlfn.IFNA(INDEX('Khối 6.9'!$C$2:$AR$2,1,MATCH($B$2,'Khối 6.9'!$C60:$AR60,0)),"-")</f>
        <v>-</v>
      </c>
    </row>
    <row r="63" spans="1:5" ht="15.75" hidden="1">
      <c r="A63" s="164"/>
      <c r="B63" s="126"/>
      <c r="C63" s="118">
        <v>58</v>
      </c>
      <c r="D63" s="119"/>
      <c r="E63" s="119" t="str">
        <f>_xlfn.IFNA(INDEX('Khối 6.9'!$C$2:$AR$2,1,MATCH($B$2,'Khối 6.9'!$C61:$AR61,0)),"-")</f>
        <v>-</v>
      </c>
    </row>
    <row r="64" spans="1:5" ht="15.75" hidden="1">
      <c r="A64" s="164"/>
      <c r="B64" s="127">
        <v>5</v>
      </c>
      <c r="C64" s="118">
        <v>59</v>
      </c>
      <c r="D64" s="120"/>
      <c r="E64" s="120" t="str">
        <f>_xlfn.IFNA(INDEX('Khối 6.9'!$C$2:$AR$2,1,MATCH($B$2,'Khối 6.9'!$C62:$AR62,0)),"-")</f>
        <v>-</v>
      </c>
    </row>
    <row r="65" spans="1:5" ht="16.5" hidden="1" thickBot="1">
      <c r="A65" s="165"/>
      <c r="B65" s="131"/>
      <c r="C65" s="124">
        <v>60</v>
      </c>
      <c r="D65" s="121"/>
      <c r="E65" s="121" t="str">
        <f>_xlfn.IFNA(INDEX('Khối 6.9'!$C$2:$AR$2,1,MATCH($B$2,'Khối 6.9'!$C63:$AR63,0)),"-")</f>
        <v>-</v>
      </c>
    </row>
  </sheetData>
  <sheetProtection formatCells="0"/>
  <mergeCells count="6">
    <mergeCell ref="A56:A65"/>
    <mergeCell ref="A6:A15"/>
    <mergeCell ref="A16:A25"/>
    <mergeCell ref="A26:A35"/>
    <mergeCell ref="A36:A45"/>
    <mergeCell ref="A46:A55"/>
  </mergeCells>
  <conditionalFormatting sqref="D13">
    <cfRule type="duplicateValues" dxfId="139" priority="110" stopIfTrue="1"/>
  </conditionalFormatting>
  <conditionalFormatting sqref="D9">
    <cfRule type="duplicateValues" dxfId="138" priority="109" stopIfTrue="1"/>
  </conditionalFormatting>
  <conditionalFormatting sqref="D11">
    <cfRule type="duplicateValues" dxfId="137" priority="108" stopIfTrue="1"/>
  </conditionalFormatting>
  <conditionalFormatting sqref="C7:D7">
    <cfRule type="duplicateValues" dxfId="136" priority="87" stopIfTrue="1"/>
    <cfRule type="duplicateValues" dxfId="135" priority="111" stopIfTrue="1"/>
  </conditionalFormatting>
  <conditionalFormatting sqref="C9">
    <cfRule type="duplicateValues" dxfId="134" priority="112" stopIfTrue="1"/>
  </conditionalFormatting>
  <conditionalFormatting sqref="C11">
    <cfRule type="duplicateValues" dxfId="133" priority="113" stopIfTrue="1"/>
  </conditionalFormatting>
  <conditionalFormatting sqref="C13">
    <cfRule type="duplicateValues" dxfId="132" priority="114" stopIfTrue="1"/>
  </conditionalFormatting>
  <conditionalFormatting sqref="C17">
    <cfRule type="duplicateValues" dxfId="131" priority="115" stopIfTrue="1"/>
  </conditionalFormatting>
  <conditionalFormatting sqref="C19">
    <cfRule type="duplicateValues" dxfId="130" priority="116" stopIfTrue="1"/>
  </conditionalFormatting>
  <conditionalFormatting sqref="C21">
    <cfRule type="duplicateValues" dxfId="129" priority="117" stopIfTrue="1"/>
  </conditionalFormatting>
  <conditionalFormatting sqref="C23">
    <cfRule type="duplicateValues" dxfId="128" priority="118" stopIfTrue="1"/>
  </conditionalFormatting>
  <conditionalFormatting sqref="C25">
    <cfRule type="duplicateValues" dxfId="127" priority="119" stopIfTrue="1"/>
    <cfRule type="duplicateValues" dxfId="126" priority="120" stopIfTrue="1"/>
  </conditionalFormatting>
  <conditionalFormatting sqref="C27">
    <cfRule type="duplicateValues" dxfId="125" priority="121" stopIfTrue="1"/>
  </conditionalFormatting>
  <conditionalFormatting sqref="C29">
    <cfRule type="duplicateValues" dxfId="124" priority="122" stopIfTrue="1"/>
  </conditionalFormatting>
  <conditionalFormatting sqref="C31">
    <cfRule type="duplicateValues" dxfId="123" priority="123" stopIfTrue="1"/>
  </conditionalFormatting>
  <conditionalFormatting sqref="C33">
    <cfRule type="duplicateValues" dxfId="122" priority="124" stopIfTrue="1"/>
  </conditionalFormatting>
  <conditionalFormatting sqref="C35">
    <cfRule type="duplicateValues" dxfId="121" priority="125" stopIfTrue="1"/>
  </conditionalFormatting>
  <conditionalFormatting sqref="C37">
    <cfRule type="duplicateValues" dxfId="120" priority="126" stopIfTrue="1"/>
  </conditionalFormatting>
  <conditionalFormatting sqref="C39">
    <cfRule type="duplicateValues" dxfId="119" priority="127" stopIfTrue="1"/>
  </conditionalFormatting>
  <conditionalFormatting sqref="C41">
    <cfRule type="duplicateValues" dxfId="118" priority="128" stopIfTrue="1"/>
  </conditionalFormatting>
  <conditionalFormatting sqref="C43">
    <cfRule type="duplicateValues" dxfId="117" priority="129" stopIfTrue="1"/>
  </conditionalFormatting>
  <conditionalFormatting sqref="C45">
    <cfRule type="duplicateValues" dxfId="116" priority="130" stopIfTrue="1"/>
  </conditionalFormatting>
  <conditionalFormatting sqref="C47">
    <cfRule type="duplicateValues" dxfId="115" priority="131" stopIfTrue="1"/>
  </conditionalFormatting>
  <conditionalFormatting sqref="C49">
    <cfRule type="duplicateValues" dxfId="114" priority="132" stopIfTrue="1"/>
  </conditionalFormatting>
  <conditionalFormatting sqref="C51">
    <cfRule type="duplicateValues" dxfId="113" priority="133" stopIfTrue="1"/>
  </conditionalFormatting>
  <conditionalFormatting sqref="C53">
    <cfRule type="duplicateValues" dxfId="112" priority="134" stopIfTrue="1"/>
  </conditionalFormatting>
  <conditionalFormatting sqref="C55">
    <cfRule type="duplicateValues" dxfId="111" priority="135" stopIfTrue="1"/>
  </conditionalFormatting>
  <conditionalFormatting sqref="C57">
    <cfRule type="duplicateValues" dxfId="110" priority="136" stopIfTrue="1"/>
  </conditionalFormatting>
  <conditionalFormatting sqref="C59">
    <cfRule type="duplicateValues" dxfId="109" priority="137" stopIfTrue="1"/>
  </conditionalFormatting>
  <conditionalFormatting sqref="C61">
    <cfRule type="duplicateValues" dxfId="108" priority="138" stopIfTrue="1"/>
    <cfRule type="duplicateValues" dxfId="107" priority="139" stopIfTrue="1"/>
  </conditionalFormatting>
  <conditionalFormatting sqref="C63">
    <cfRule type="duplicateValues" dxfId="106" priority="140" stopIfTrue="1"/>
  </conditionalFormatting>
  <conditionalFormatting sqref="D23">
    <cfRule type="duplicateValues" dxfId="105" priority="106" stopIfTrue="1"/>
  </conditionalFormatting>
  <conditionalFormatting sqref="D19">
    <cfRule type="duplicateValues" dxfId="104" priority="105" stopIfTrue="1"/>
  </conditionalFormatting>
  <conditionalFormatting sqref="D21">
    <cfRule type="duplicateValues" dxfId="103" priority="104" stopIfTrue="1"/>
  </conditionalFormatting>
  <conditionalFormatting sqref="D17">
    <cfRule type="duplicateValues" dxfId="102" priority="107" stopIfTrue="1"/>
  </conditionalFormatting>
  <conditionalFormatting sqref="D33">
    <cfRule type="duplicateValues" dxfId="101" priority="102" stopIfTrue="1"/>
  </conditionalFormatting>
  <conditionalFormatting sqref="D29">
    <cfRule type="duplicateValues" dxfId="100" priority="101" stopIfTrue="1"/>
  </conditionalFormatting>
  <conditionalFormatting sqref="D31">
    <cfRule type="duplicateValues" dxfId="99" priority="100" stopIfTrue="1"/>
  </conditionalFormatting>
  <conditionalFormatting sqref="D27">
    <cfRule type="duplicateValues" dxfId="98" priority="103" stopIfTrue="1"/>
  </conditionalFormatting>
  <conditionalFormatting sqref="D43">
    <cfRule type="duplicateValues" dxfId="97" priority="98" stopIfTrue="1"/>
  </conditionalFormatting>
  <conditionalFormatting sqref="D39">
    <cfRule type="duplicateValues" dxfId="96" priority="97" stopIfTrue="1"/>
  </conditionalFormatting>
  <conditionalFormatting sqref="D41">
    <cfRule type="duplicateValues" dxfId="95" priority="96" stopIfTrue="1"/>
  </conditionalFormatting>
  <conditionalFormatting sqref="D37">
    <cfRule type="duplicateValues" dxfId="94" priority="99" stopIfTrue="1"/>
  </conditionalFormatting>
  <conditionalFormatting sqref="D53">
    <cfRule type="duplicateValues" dxfId="93" priority="94" stopIfTrue="1"/>
  </conditionalFormatting>
  <conditionalFormatting sqref="D49">
    <cfRule type="duplicateValues" dxfId="92" priority="93" stopIfTrue="1"/>
  </conditionalFormatting>
  <conditionalFormatting sqref="D51">
    <cfRule type="duplicateValues" dxfId="91" priority="92" stopIfTrue="1"/>
  </conditionalFormatting>
  <conditionalFormatting sqref="D47">
    <cfRule type="duplicateValues" dxfId="90" priority="95" stopIfTrue="1"/>
  </conditionalFormatting>
  <conditionalFormatting sqref="D63">
    <cfRule type="duplicateValues" dxfId="89" priority="90" stopIfTrue="1"/>
  </conditionalFormatting>
  <conditionalFormatting sqref="D59">
    <cfRule type="duplicateValues" dxfId="88" priority="89" stopIfTrue="1"/>
  </conditionalFormatting>
  <conditionalFormatting sqref="D61">
    <cfRule type="duplicateValues" dxfId="87" priority="88" stopIfTrue="1"/>
  </conditionalFormatting>
  <conditionalFormatting sqref="D57">
    <cfRule type="duplicateValues" dxfId="86" priority="91" stopIfTrue="1"/>
  </conditionalFormatting>
  <conditionalFormatting sqref="C17:D17">
    <cfRule type="duplicateValues" dxfId="85" priority="86" stopIfTrue="1"/>
  </conditionalFormatting>
  <conditionalFormatting sqref="C9:D9">
    <cfRule type="duplicateValues" dxfId="84" priority="85" stopIfTrue="1"/>
  </conditionalFormatting>
  <conditionalFormatting sqref="C11:D11">
    <cfRule type="duplicateValues" dxfId="83" priority="84" stopIfTrue="1"/>
  </conditionalFormatting>
  <conditionalFormatting sqref="C13:D13">
    <cfRule type="duplicateValues" dxfId="82" priority="83" stopIfTrue="1"/>
  </conditionalFormatting>
  <conditionalFormatting sqref="C19:D19">
    <cfRule type="duplicateValues" dxfId="81" priority="82" stopIfTrue="1"/>
  </conditionalFormatting>
  <conditionalFormatting sqref="C21:D21">
    <cfRule type="duplicateValues" dxfId="80" priority="81" stopIfTrue="1"/>
  </conditionalFormatting>
  <conditionalFormatting sqref="C23:D23">
    <cfRule type="duplicateValues" dxfId="79" priority="80" stopIfTrue="1"/>
  </conditionalFormatting>
  <conditionalFormatting sqref="C27:D27">
    <cfRule type="duplicateValues" dxfId="78" priority="79" stopIfTrue="1"/>
  </conditionalFormatting>
  <conditionalFormatting sqref="C29:D29">
    <cfRule type="duplicateValues" dxfId="77" priority="78" stopIfTrue="1"/>
  </conditionalFormatting>
  <conditionalFormatting sqref="C31:D31">
    <cfRule type="duplicateValues" dxfId="76" priority="77" stopIfTrue="1"/>
  </conditionalFormatting>
  <conditionalFormatting sqref="A7:B7">
    <cfRule type="duplicateValues" dxfId="75" priority="46" stopIfTrue="1"/>
    <cfRule type="duplicateValues" dxfId="74" priority="47" stopIfTrue="1"/>
  </conditionalFormatting>
  <conditionalFormatting sqref="A9:B9">
    <cfRule type="duplicateValues" dxfId="73" priority="48" stopIfTrue="1"/>
  </conditionalFormatting>
  <conditionalFormatting sqref="A11:B11">
    <cfRule type="duplicateValues" dxfId="72" priority="49" stopIfTrue="1"/>
  </conditionalFormatting>
  <conditionalFormatting sqref="A13:B13">
    <cfRule type="duplicateValues" dxfId="71" priority="50" stopIfTrue="1"/>
  </conditionalFormatting>
  <conditionalFormatting sqref="A17:B17">
    <cfRule type="duplicateValues" dxfId="70" priority="51" stopIfTrue="1"/>
  </conditionalFormatting>
  <conditionalFormatting sqref="A19:B19">
    <cfRule type="duplicateValues" dxfId="69" priority="52" stopIfTrue="1"/>
  </conditionalFormatting>
  <conditionalFormatting sqref="A21:B21">
    <cfRule type="duplicateValues" dxfId="68" priority="53" stopIfTrue="1"/>
  </conditionalFormatting>
  <conditionalFormatting sqref="A23:B23">
    <cfRule type="duplicateValues" dxfId="67" priority="54" stopIfTrue="1"/>
  </conditionalFormatting>
  <conditionalFormatting sqref="A25:B25">
    <cfRule type="duplicateValues" dxfId="66" priority="55" stopIfTrue="1"/>
    <cfRule type="duplicateValues" dxfId="65" priority="56" stopIfTrue="1"/>
  </conditionalFormatting>
  <conditionalFormatting sqref="A27:B27">
    <cfRule type="duplicateValues" dxfId="64" priority="57" stopIfTrue="1"/>
  </conditionalFormatting>
  <conditionalFormatting sqref="A29:B29">
    <cfRule type="duplicateValues" dxfId="63" priority="58" stopIfTrue="1"/>
  </conditionalFormatting>
  <conditionalFormatting sqref="A31:B31">
    <cfRule type="duplicateValues" dxfId="62" priority="59" stopIfTrue="1"/>
  </conditionalFormatting>
  <conditionalFormatting sqref="A33:B33">
    <cfRule type="duplicateValues" dxfId="61" priority="60" stopIfTrue="1"/>
  </conditionalFormatting>
  <conditionalFormatting sqref="A35:B35">
    <cfRule type="duplicateValues" dxfId="60" priority="61" stopIfTrue="1"/>
  </conditionalFormatting>
  <conditionalFormatting sqref="A37:B37">
    <cfRule type="duplicateValues" dxfId="59" priority="62" stopIfTrue="1"/>
  </conditionalFormatting>
  <conditionalFormatting sqref="A39:B39">
    <cfRule type="duplicateValues" dxfId="58" priority="63" stopIfTrue="1"/>
  </conditionalFormatting>
  <conditionalFormatting sqref="A41:B41">
    <cfRule type="duplicateValues" dxfId="57" priority="64" stopIfTrue="1"/>
  </conditionalFormatting>
  <conditionalFormatting sqref="A43:B43">
    <cfRule type="duplicateValues" dxfId="56" priority="65" stopIfTrue="1"/>
  </conditionalFormatting>
  <conditionalFormatting sqref="A45:B45">
    <cfRule type="duplicateValues" dxfId="55" priority="66" stopIfTrue="1"/>
  </conditionalFormatting>
  <conditionalFormatting sqref="A47:B47">
    <cfRule type="duplicateValues" dxfId="54" priority="67" stopIfTrue="1"/>
  </conditionalFormatting>
  <conditionalFormatting sqref="A49:B49">
    <cfRule type="duplicateValues" dxfId="53" priority="68" stopIfTrue="1"/>
  </conditionalFormatting>
  <conditionalFormatting sqref="A51:B51">
    <cfRule type="duplicateValues" dxfId="52" priority="69" stopIfTrue="1"/>
  </conditionalFormatting>
  <conditionalFormatting sqref="A53:B53">
    <cfRule type="duplicateValues" dxfId="51" priority="70" stopIfTrue="1"/>
  </conditionalFormatting>
  <conditionalFormatting sqref="A55:B55">
    <cfRule type="duplicateValues" dxfId="50" priority="71" stopIfTrue="1"/>
  </conditionalFormatting>
  <conditionalFormatting sqref="A57:B57">
    <cfRule type="duplicateValues" dxfId="49" priority="72" stopIfTrue="1"/>
  </conditionalFormatting>
  <conditionalFormatting sqref="A59:B59">
    <cfRule type="duplicateValues" dxfId="48" priority="73" stopIfTrue="1"/>
  </conditionalFormatting>
  <conditionalFormatting sqref="A61:B61">
    <cfRule type="duplicateValues" dxfId="47" priority="74" stopIfTrue="1"/>
    <cfRule type="duplicateValues" dxfId="46" priority="75" stopIfTrue="1"/>
  </conditionalFormatting>
  <conditionalFormatting sqref="A63:B63">
    <cfRule type="duplicateValues" dxfId="45" priority="76" stopIfTrue="1"/>
  </conditionalFormatting>
  <conditionalFormatting sqref="A17:B17">
    <cfRule type="duplicateValues" dxfId="44" priority="45" stopIfTrue="1"/>
  </conditionalFormatting>
  <conditionalFormatting sqref="A9:B9">
    <cfRule type="duplicateValues" dxfId="43" priority="44" stopIfTrue="1"/>
  </conditionalFormatting>
  <conditionalFormatting sqref="A11:B11">
    <cfRule type="duplicateValues" dxfId="42" priority="43" stopIfTrue="1"/>
  </conditionalFormatting>
  <conditionalFormatting sqref="A13:B13">
    <cfRule type="duplicateValues" dxfId="41" priority="42" stopIfTrue="1"/>
  </conditionalFormatting>
  <conditionalFormatting sqref="A19:B19">
    <cfRule type="duplicateValues" dxfId="40" priority="41" stopIfTrue="1"/>
  </conditionalFormatting>
  <conditionalFormatting sqref="A21:B21">
    <cfRule type="duplicateValues" dxfId="39" priority="40" stopIfTrue="1"/>
  </conditionalFormatting>
  <conditionalFormatting sqref="A23:B23">
    <cfRule type="duplicateValues" dxfId="38" priority="39" stopIfTrue="1"/>
  </conditionalFormatting>
  <conditionalFormatting sqref="A27:B27">
    <cfRule type="duplicateValues" dxfId="37" priority="38" stopIfTrue="1"/>
  </conditionalFormatting>
  <conditionalFormatting sqref="A29:B29">
    <cfRule type="duplicateValues" dxfId="36" priority="37" stopIfTrue="1"/>
  </conditionalFormatting>
  <conditionalFormatting sqref="A31:B31">
    <cfRule type="duplicateValues" dxfId="35" priority="36" stopIfTrue="1"/>
  </conditionalFormatting>
  <conditionalFormatting sqref="E13">
    <cfRule type="duplicateValues" dxfId="34" priority="34" stopIfTrue="1"/>
  </conditionalFormatting>
  <conditionalFormatting sqref="E9">
    <cfRule type="duplicateValues" dxfId="33" priority="33" stopIfTrue="1"/>
  </conditionalFormatting>
  <conditionalFormatting sqref="E11">
    <cfRule type="duplicateValues" dxfId="32" priority="32" stopIfTrue="1"/>
  </conditionalFormatting>
  <conditionalFormatting sqref="E7">
    <cfRule type="duplicateValues" dxfId="31" priority="11" stopIfTrue="1"/>
    <cfRule type="duplicateValues" dxfId="30" priority="35" stopIfTrue="1"/>
  </conditionalFormatting>
  <conditionalFormatting sqref="E23">
    <cfRule type="duplicateValues" dxfId="29" priority="30" stopIfTrue="1"/>
  </conditionalFormatting>
  <conditionalFormatting sqref="E19">
    <cfRule type="duplicateValues" dxfId="28" priority="29" stopIfTrue="1"/>
  </conditionalFormatting>
  <conditionalFormatting sqref="E21">
    <cfRule type="duplicateValues" dxfId="27" priority="28" stopIfTrue="1"/>
  </conditionalFormatting>
  <conditionalFormatting sqref="E17">
    <cfRule type="duplicateValues" dxfId="26" priority="31" stopIfTrue="1"/>
  </conditionalFormatting>
  <conditionalFormatting sqref="E33">
    <cfRule type="duplicateValues" dxfId="25" priority="26" stopIfTrue="1"/>
  </conditionalFormatting>
  <conditionalFormatting sqref="E29">
    <cfRule type="duplicateValues" dxfId="24" priority="25" stopIfTrue="1"/>
  </conditionalFormatting>
  <conditionalFormatting sqref="E31">
    <cfRule type="duplicateValues" dxfId="23" priority="24" stopIfTrue="1"/>
  </conditionalFormatting>
  <conditionalFormatting sqref="E27">
    <cfRule type="duplicateValues" dxfId="22" priority="27" stopIfTrue="1"/>
  </conditionalFormatting>
  <conditionalFormatting sqref="E43">
    <cfRule type="duplicateValues" dxfId="21" priority="22" stopIfTrue="1"/>
  </conditionalFormatting>
  <conditionalFormatting sqref="E39">
    <cfRule type="duplicateValues" dxfId="20" priority="21" stopIfTrue="1"/>
  </conditionalFormatting>
  <conditionalFormatting sqref="E41">
    <cfRule type="duplicateValues" dxfId="19" priority="20" stopIfTrue="1"/>
  </conditionalFormatting>
  <conditionalFormatting sqref="E37">
    <cfRule type="duplicateValues" dxfId="18" priority="23" stopIfTrue="1"/>
  </conditionalFormatting>
  <conditionalFormatting sqref="E53">
    <cfRule type="duplicateValues" dxfId="17" priority="18" stopIfTrue="1"/>
  </conditionalFormatting>
  <conditionalFormatting sqref="E49">
    <cfRule type="duplicateValues" dxfId="16" priority="17" stopIfTrue="1"/>
  </conditionalFormatting>
  <conditionalFormatting sqref="E51">
    <cfRule type="duplicateValues" dxfId="15" priority="16" stopIfTrue="1"/>
  </conditionalFormatting>
  <conditionalFormatting sqref="E47">
    <cfRule type="duplicateValues" dxfId="14" priority="19" stopIfTrue="1"/>
  </conditionalFormatting>
  <conditionalFormatting sqref="E63">
    <cfRule type="duplicateValues" dxfId="13" priority="14" stopIfTrue="1"/>
  </conditionalFormatting>
  <conditionalFormatting sqref="E59">
    <cfRule type="duplicateValues" dxfId="12" priority="13" stopIfTrue="1"/>
  </conditionalFormatting>
  <conditionalFormatting sqref="E61">
    <cfRule type="duplicateValues" dxfId="11" priority="12" stopIfTrue="1"/>
  </conditionalFormatting>
  <conditionalFormatting sqref="E57">
    <cfRule type="duplicateValues" dxfId="10" priority="15" stopIfTrue="1"/>
  </conditionalFormatting>
  <conditionalFormatting sqref="E17">
    <cfRule type="duplicateValues" dxfId="9" priority="10" stopIfTrue="1"/>
  </conditionalFormatting>
  <conditionalFormatting sqref="E9">
    <cfRule type="duplicateValues" dxfId="8" priority="9" stopIfTrue="1"/>
  </conditionalFormatting>
  <conditionalFormatting sqref="E11">
    <cfRule type="duplicateValues" dxfId="7" priority="8" stopIfTrue="1"/>
  </conditionalFormatting>
  <conditionalFormatting sqref="E13">
    <cfRule type="duplicateValues" dxfId="6" priority="7" stopIfTrue="1"/>
  </conditionalFormatting>
  <conditionalFormatting sqref="E19">
    <cfRule type="duplicateValues" dxfId="5" priority="6" stopIfTrue="1"/>
  </conditionalFormatting>
  <conditionalFormatting sqref="E21">
    <cfRule type="duplicateValues" dxfId="4" priority="5" stopIfTrue="1"/>
  </conditionalFormatting>
  <conditionalFormatting sqref="E23">
    <cfRule type="duplicateValues" dxfId="3" priority="4" stopIfTrue="1"/>
  </conditionalFormatting>
  <conditionalFormatting sqref="E27">
    <cfRule type="duplicateValues" dxfId="2" priority="3" stopIfTrue="1"/>
  </conditionalFormatting>
  <conditionalFormatting sqref="E29">
    <cfRule type="duplicateValues" dxfId="1" priority="2" stopIfTrue="1"/>
  </conditionalFormatting>
  <conditionalFormatting sqref="E31">
    <cfRule type="duplicateValues" dxfId="0" priority="1" stopIfTrue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Khối 6.9</vt:lpstr>
      <vt:lpstr>các lớp</vt:lpstr>
      <vt:lpstr>gv</vt:lpstr>
    </vt:vector>
  </TitlesOfParts>
  <Company>HOME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Lê Thị Hương</dc:creator>
  <cp:lastModifiedBy>Vanbuigvo</cp:lastModifiedBy>
  <cp:lastPrinted>2022-08-30T09:56:33Z</cp:lastPrinted>
  <dcterms:created xsi:type="dcterms:W3CDTF">2013-03-01T17:32:37Z</dcterms:created>
  <dcterms:modified xsi:type="dcterms:W3CDTF">2023-02-24T16:40:53Z</dcterms:modified>
</cp:coreProperties>
</file>