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TL CỦA YẾN\TRUYỀN THÔNG\BÀI VIẾT THÁNG 11\TKB SỐ 2\"/>
    </mc:Choice>
  </mc:AlternateContent>
  <bookViews>
    <workbookView xWindow="-110" yWindow="-110" windowWidth="23260" windowHeight="12460"/>
  </bookViews>
  <sheets>
    <sheet name="TKB SÁNG" sheetId="1" r:id="rId1"/>
    <sheet name="gv" sheetId="6" r:id="rId2"/>
    <sheet name="các lớp" sheetId="5" r:id="rId3"/>
  </sheets>
  <definedNames>
    <definedName name="_xlnm._FilterDatabase" localSheetId="0" hidden="1">'TKB SÁNG'!$A$3:$AK$86</definedName>
  </definedNames>
  <calcPr calcId="191029"/>
</workbook>
</file>

<file path=xl/calcChain.xml><?xml version="1.0" encoding="utf-8"?>
<calcChain xmlns="http://schemas.openxmlformats.org/spreadsheetml/2006/main">
  <c r="H15" i="6" l="1"/>
  <c r="E13" i="6"/>
  <c r="G13" i="6"/>
  <c r="J7" i="6"/>
  <c r="J8" i="6"/>
  <c r="J9" i="6"/>
  <c r="J10" i="6"/>
  <c r="J11" i="6"/>
  <c r="J12" i="6"/>
  <c r="J13" i="6"/>
  <c r="J14" i="6"/>
  <c r="J15" i="6"/>
  <c r="J6" i="6"/>
  <c r="I7" i="6"/>
  <c r="I8" i="6"/>
  <c r="I9" i="6"/>
  <c r="I10" i="6"/>
  <c r="I11" i="6"/>
  <c r="I12" i="6"/>
  <c r="I13" i="6"/>
  <c r="I14" i="6"/>
  <c r="I15" i="6"/>
  <c r="I6" i="6"/>
  <c r="H7" i="6"/>
  <c r="H8" i="6"/>
  <c r="H9" i="6"/>
  <c r="H10" i="6"/>
  <c r="H11" i="6"/>
  <c r="H12" i="6"/>
  <c r="H13" i="6"/>
  <c r="H14" i="6"/>
  <c r="H6" i="6"/>
  <c r="G7" i="6"/>
  <c r="G8" i="6"/>
  <c r="G9" i="6"/>
  <c r="G10" i="6"/>
  <c r="G11" i="6"/>
  <c r="G12" i="6"/>
  <c r="G14" i="6"/>
  <c r="G15" i="6"/>
  <c r="G6" i="6"/>
  <c r="F7" i="6"/>
  <c r="F8" i="6"/>
  <c r="F9" i="6"/>
  <c r="F10" i="6"/>
  <c r="F11" i="6"/>
  <c r="F12" i="6"/>
  <c r="F13" i="6"/>
  <c r="F14" i="6"/>
  <c r="F15" i="6"/>
  <c r="F6" i="6"/>
  <c r="E7" i="6"/>
  <c r="E8" i="6"/>
  <c r="E9" i="6"/>
  <c r="E10" i="6"/>
  <c r="E11" i="6"/>
  <c r="E12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" i="6"/>
  <c r="AL66" i="1"/>
  <c r="AL67" i="1"/>
  <c r="AL68" i="1"/>
  <c r="AL69" i="1"/>
  <c r="AL70" i="1"/>
  <c r="AL71" i="1"/>
  <c r="AL72" i="1"/>
  <c r="AL73" i="1"/>
  <c r="AL74" i="1"/>
  <c r="AL75" i="1"/>
  <c r="AL76" i="1"/>
  <c r="AL77" i="1"/>
  <c r="AL78" i="1"/>
  <c r="AL79" i="1"/>
  <c r="AC67" i="1"/>
  <c r="AB77" i="1"/>
  <c r="AC77" i="1"/>
  <c r="AC68" i="1"/>
  <c r="AD68" i="1"/>
  <c r="AE68" i="1"/>
  <c r="AF68" i="1"/>
  <c r="AG68" i="1"/>
  <c r="AH68" i="1"/>
  <c r="AI68" i="1"/>
  <c r="AJ68" i="1"/>
  <c r="AK68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Y78" i="1"/>
  <c r="Z78" i="1"/>
  <c r="AA78" i="1"/>
  <c r="AB78" i="1"/>
  <c r="AC78" i="1"/>
  <c r="AD78" i="1"/>
  <c r="AE78" i="1"/>
  <c r="AF78" i="1"/>
  <c r="AG78" i="1"/>
  <c r="AH78" i="1"/>
  <c r="AI78" i="1"/>
  <c r="AJ78" i="1"/>
  <c r="AK78" i="1"/>
  <c r="D78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AA70" i="1"/>
  <c r="AB70" i="1"/>
  <c r="AC70" i="1"/>
  <c r="AD70" i="1"/>
  <c r="AE70" i="1"/>
  <c r="AF70" i="1"/>
  <c r="AG70" i="1"/>
  <c r="AH70" i="1"/>
  <c r="AI70" i="1"/>
  <c r="AJ70" i="1"/>
  <c r="AK70" i="1"/>
  <c r="D70" i="1"/>
  <c r="AP1" i="1"/>
  <c r="AP3" i="1" s="1"/>
  <c r="X67" i="1"/>
  <c r="Z67" i="1"/>
  <c r="AB73" i="1"/>
  <c r="AC73" i="1"/>
  <c r="W67" i="1"/>
  <c r="Y67" i="1"/>
  <c r="W68" i="1"/>
  <c r="Y68" i="1"/>
  <c r="W69" i="1"/>
  <c r="Y69" i="1"/>
  <c r="W71" i="1"/>
  <c r="X71" i="1"/>
  <c r="Y71" i="1"/>
  <c r="Z71" i="1"/>
  <c r="W72" i="1"/>
  <c r="X72" i="1"/>
  <c r="Y72" i="1"/>
  <c r="Z72" i="1"/>
  <c r="W73" i="1"/>
  <c r="X73" i="1"/>
  <c r="Y73" i="1"/>
  <c r="Z73" i="1"/>
  <c r="W74" i="1"/>
  <c r="X74" i="1"/>
  <c r="Y74" i="1"/>
  <c r="Z74" i="1"/>
  <c r="W75" i="1"/>
  <c r="X75" i="1"/>
  <c r="Y75" i="1"/>
  <c r="Z75" i="1"/>
  <c r="W76" i="1"/>
  <c r="X76" i="1"/>
  <c r="Y76" i="1"/>
  <c r="Z76" i="1"/>
  <c r="W77" i="1"/>
  <c r="X77" i="1"/>
  <c r="Y77" i="1"/>
  <c r="Z77" i="1"/>
  <c r="W79" i="1"/>
  <c r="X79" i="1"/>
  <c r="Y79" i="1"/>
  <c r="Z79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W66" i="1"/>
  <c r="X66" i="1"/>
  <c r="Y66" i="1"/>
  <c r="Z66" i="1"/>
  <c r="AA66" i="1"/>
  <c r="AB66" i="1"/>
  <c r="AC66" i="1"/>
  <c r="AD66" i="1"/>
  <c r="AE66" i="1"/>
  <c r="AF66" i="1"/>
  <c r="AG66" i="1"/>
  <c r="AH66" i="1"/>
  <c r="AI66" i="1"/>
  <c r="AJ66" i="1"/>
  <c r="AK66" i="1"/>
  <c r="AO78" i="1"/>
  <c r="I69" i="1"/>
  <c r="E67" i="1"/>
  <c r="F67" i="1"/>
  <c r="G67" i="1"/>
  <c r="H67" i="1"/>
  <c r="I67" i="1"/>
  <c r="J67" i="1"/>
  <c r="K67" i="1"/>
  <c r="L67" i="1"/>
  <c r="M67" i="1"/>
  <c r="N67" i="1"/>
  <c r="O67" i="1"/>
  <c r="P67" i="1"/>
  <c r="Q67" i="1"/>
  <c r="R67" i="1"/>
  <c r="S67" i="1"/>
  <c r="T67" i="1"/>
  <c r="U67" i="1"/>
  <c r="V67" i="1"/>
  <c r="AA67" i="1"/>
  <c r="AB67" i="1"/>
  <c r="AD67" i="1"/>
  <c r="AE67" i="1"/>
  <c r="AF67" i="1"/>
  <c r="AG67" i="1"/>
  <c r="AH67" i="1"/>
  <c r="AI67" i="1"/>
  <c r="AJ67" i="1"/>
  <c r="AK67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AA68" i="1"/>
  <c r="AB68" i="1"/>
  <c r="E69" i="1"/>
  <c r="F69" i="1"/>
  <c r="G69" i="1"/>
  <c r="H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AA69" i="1"/>
  <c r="AB69" i="1"/>
  <c r="AC69" i="1"/>
  <c r="AD69" i="1"/>
  <c r="AE69" i="1"/>
  <c r="AF69" i="1"/>
  <c r="AG69" i="1"/>
  <c r="AH69" i="1"/>
  <c r="AI69" i="1"/>
  <c r="AJ69" i="1"/>
  <c r="AK69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V71" i="1"/>
  <c r="AA71" i="1"/>
  <c r="AB71" i="1"/>
  <c r="AC71" i="1"/>
  <c r="AD71" i="1"/>
  <c r="AE71" i="1"/>
  <c r="AF71" i="1"/>
  <c r="AG71" i="1"/>
  <c r="AH71" i="1"/>
  <c r="AI71" i="1"/>
  <c r="AJ71" i="1"/>
  <c r="AK71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AA72" i="1"/>
  <c r="AB72" i="1"/>
  <c r="AC72" i="1"/>
  <c r="AD72" i="1"/>
  <c r="AE72" i="1"/>
  <c r="AF72" i="1"/>
  <c r="AG72" i="1"/>
  <c r="AH72" i="1"/>
  <c r="AI72" i="1"/>
  <c r="AJ72" i="1"/>
  <c r="AK72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AA73" i="1"/>
  <c r="AD73" i="1"/>
  <c r="AE73" i="1"/>
  <c r="AF73" i="1"/>
  <c r="AG73" i="1"/>
  <c r="AH73" i="1"/>
  <c r="AI73" i="1"/>
  <c r="AJ73" i="1"/>
  <c r="AK73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AA74" i="1"/>
  <c r="AB74" i="1"/>
  <c r="AC74" i="1"/>
  <c r="AD74" i="1"/>
  <c r="AE74" i="1"/>
  <c r="AF74" i="1"/>
  <c r="AG74" i="1"/>
  <c r="AH74" i="1"/>
  <c r="AI74" i="1"/>
  <c r="AJ74" i="1"/>
  <c r="AK74" i="1"/>
  <c r="E75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U75" i="1"/>
  <c r="V75" i="1"/>
  <c r="AA75" i="1"/>
  <c r="AB75" i="1"/>
  <c r="AC75" i="1"/>
  <c r="AD75" i="1"/>
  <c r="AE75" i="1"/>
  <c r="AF75" i="1"/>
  <c r="AG75" i="1"/>
  <c r="AH75" i="1"/>
  <c r="AI75" i="1"/>
  <c r="AJ75" i="1"/>
  <c r="AK75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AA76" i="1"/>
  <c r="AB76" i="1"/>
  <c r="AC76" i="1"/>
  <c r="AD76" i="1"/>
  <c r="AE76" i="1"/>
  <c r="AF76" i="1"/>
  <c r="AG76" i="1"/>
  <c r="AH76" i="1"/>
  <c r="AI76" i="1"/>
  <c r="AJ76" i="1"/>
  <c r="AK76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AA77" i="1"/>
  <c r="AD77" i="1"/>
  <c r="AE77" i="1"/>
  <c r="AF77" i="1"/>
  <c r="AG77" i="1"/>
  <c r="AH77" i="1"/>
  <c r="AI77" i="1"/>
  <c r="AJ77" i="1"/>
  <c r="AK77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AA79" i="1"/>
  <c r="AB79" i="1"/>
  <c r="AC79" i="1"/>
  <c r="AD79" i="1"/>
  <c r="AE79" i="1"/>
  <c r="AF79" i="1"/>
  <c r="AG79" i="1"/>
  <c r="AH79" i="1"/>
  <c r="AI79" i="1"/>
  <c r="AJ79" i="1"/>
  <c r="AK79" i="1"/>
  <c r="D79" i="1"/>
  <c r="D77" i="1"/>
  <c r="D76" i="1"/>
  <c r="D75" i="1"/>
  <c r="D74" i="1"/>
  <c r="D73" i="1"/>
  <c r="D72" i="1"/>
  <c r="D71" i="1"/>
  <c r="D69" i="1"/>
  <c r="D68" i="1"/>
  <c r="D66" i="1"/>
  <c r="D67" i="1"/>
  <c r="AO66" i="1"/>
  <c r="AN5" i="1"/>
  <c r="AN7" i="1"/>
  <c r="AM78" i="1"/>
  <c r="AN9" i="1"/>
  <c r="AN11" i="1"/>
  <c r="AN13" i="1"/>
  <c r="AN15" i="1"/>
  <c r="AN17" i="1"/>
  <c r="AN19" i="1"/>
  <c r="AN23" i="1"/>
  <c r="AM66" i="1"/>
  <c r="AN25" i="1"/>
  <c r="AN27" i="1"/>
  <c r="AN29" i="1"/>
  <c r="AN31" i="1"/>
  <c r="AN37" i="1"/>
  <c r="AN39" i="1"/>
  <c r="AN43" i="1"/>
  <c r="AN49" i="1"/>
  <c r="AN51" i="1"/>
  <c r="AN53" i="1"/>
  <c r="AN55" i="1"/>
  <c r="AN61" i="1"/>
  <c r="AN63" i="1"/>
  <c r="Z69" i="1"/>
  <c r="X69" i="1"/>
  <c r="Z68" i="1"/>
  <c r="X68" i="1"/>
  <c r="AN78" i="1" l="1"/>
  <c r="AN66" i="1"/>
  <c r="G10" i="5"/>
  <c r="D9" i="5"/>
  <c r="E11" i="5"/>
  <c r="D10" i="5"/>
  <c r="C9" i="5"/>
  <c r="G8" i="5"/>
  <c r="D7" i="5"/>
  <c r="E9" i="5"/>
  <c r="B11" i="5"/>
  <c r="G9" i="5"/>
  <c r="E10" i="5"/>
  <c r="C11" i="5"/>
  <c r="F10" i="5"/>
  <c r="E7" i="5"/>
  <c r="D11" i="5"/>
  <c r="F11" i="5"/>
  <c r="C10" i="5"/>
  <c r="D8" i="5"/>
  <c r="B8" i="5"/>
  <c r="G7" i="5"/>
  <c r="F9" i="5"/>
  <c r="C8" i="5"/>
  <c r="F7" i="5"/>
  <c r="B10" i="5"/>
  <c r="C7" i="5"/>
  <c r="B9" i="5"/>
  <c r="E8" i="5"/>
  <c r="F8" i="5"/>
  <c r="B7" i="5"/>
  <c r="G11" i="5"/>
</calcChain>
</file>

<file path=xl/sharedStrings.xml><?xml version="1.0" encoding="utf-8"?>
<sst xmlns="http://schemas.openxmlformats.org/spreadsheetml/2006/main" count="1859" uniqueCount="215">
  <si>
    <t>THỨ</t>
  </si>
  <si>
    <t>Tiết</t>
  </si>
  <si>
    <t>HAI</t>
  </si>
  <si>
    <t>BA</t>
  </si>
  <si>
    <t>TƯ</t>
  </si>
  <si>
    <t>NĂM</t>
  </si>
  <si>
    <t>SÁU</t>
  </si>
  <si>
    <t>BẨY</t>
  </si>
  <si>
    <t>TOÁN</t>
  </si>
  <si>
    <t>HÓA</t>
  </si>
  <si>
    <t>SINH</t>
  </si>
  <si>
    <t>C.NGHỆ</t>
  </si>
  <si>
    <t>SỬ</t>
  </si>
  <si>
    <t>VĂN</t>
  </si>
  <si>
    <t>ANH</t>
  </si>
  <si>
    <t>ĐỊA</t>
  </si>
  <si>
    <t>GDCD</t>
  </si>
  <si>
    <t>NHẠC</t>
  </si>
  <si>
    <t>HỌA</t>
  </si>
  <si>
    <t>PHÁP</t>
  </si>
  <si>
    <t>THỐNG KÊ SỐ TIẾT THEO MÔN HỌC CỦA TỪNG LỚP</t>
  </si>
  <si>
    <t>LÍ</t>
  </si>
  <si>
    <t>TD</t>
  </si>
  <si>
    <t>Trường THCS Giảng Võ</t>
  </si>
  <si>
    <t>GVCN</t>
  </si>
  <si>
    <t>LỚP</t>
  </si>
  <si>
    <t>TIẾT</t>
  </si>
  <si>
    <t>Thứ 2</t>
  </si>
  <si>
    <t>Thứ 3</t>
  </si>
  <si>
    <t>Thứ 4</t>
  </si>
  <si>
    <t>Thứ 5</t>
  </si>
  <si>
    <t>Thứ 6</t>
  </si>
  <si>
    <t>Thứ 7</t>
  </si>
  <si>
    <t xml:space="preserve"> </t>
  </si>
  <si>
    <t>T</t>
  </si>
  <si>
    <t>Số 0 được hiểu là không có tiết</t>
  </si>
  <si>
    <t>THỜI KHÓA BIỂU CA SÁNG</t>
  </si>
  <si>
    <t>Thời gian</t>
  </si>
  <si>
    <t>GIÁO VIÊN</t>
  </si>
  <si>
    <t>14h00 - 14h35</t>
  </si>
  <si>
    <t>14h45 - 15h20</t>
  </si>
  <si>
    <t>15h30 - 16h05</t>
  </si>
  <si>
    <t>16h15 - 16h50</t>
  </si>
  <si>
    <t>7h30-8h15</t>
  </si>
  <si>
    <t>THỨ 2</t>
  </si>
  <si>
    <t>THỨ 3</t>
  </si>
  <si>
    <t>THỨ 4</t>
  </si>
  <si>
    <t>THỨ 5</t>
  </si>
  <si>
    <t>THỨ 6</t>
  </si>
  <si>
    <t>THỨ 7</t>
  </si>
  <si>
    <t>8h20 - 9h5</t>
  </si>
  <si>
    <t>9h10 - 9h55</t>
  </si>
  <si>
    <t>10h15 - 11h00</t>
  </si>
  <si>
    <t>11h05 - 11h50</t>
  </si>
  <si>
    <t xml:space="preserve">Thời gian </t>
  </si>
  <si>
    <t>6A10</t>
  </si>
  <si>
    <t>6A11</t>
  </si>
  <si>
    <t>6A12</t>
  </si>
  <si>
    <t>8A12</t>
  </si>
  <si>
    <t>TTT Hương</t>
  </si>
  <si>
    <t>6A1</t>
  </si>
  <si>
    <t>6A2</t>
  </si>
  <si>
    <t>6A3</t>
  </si>
  <si>
    <t>6A4</t>
  </si>
  <si>
    <t>6A5</t>
  </si>
  <si>
    <t>6A6</t>
  </si>
  <si>
    <t>6A7</t>
  </si>
  <si>
    <t>6A8</t>
  </si>
  <si>
    <t>6A9</t>
  </si>
  <si>
    <t>6P</t>
  </si>
  <si>
    <t>8A2</t>
  </si>
  <si>
    <t>8A3</t>
  </si>
  <si>
    <t>8A4</t>
  </si>
  <si>
    <t>8A7</t>
  </si>
  <si>
    <t>8A10</t>
  </si>
  <si>
    <t>8A11</t>
  </si>
  <si>
    <t>9A1</t>
  </si>
  <si>
    <t>8P</t>
  </si>
  <si>
    <t>9A2</t>
  </si>
  <si>
    <t>9A3</t>
  </si>
  <si>
    <t>9A4</t>
  </si>
  <si>
    <t>9A5</t>
  </si>
  <si>
    <t>9A6</t>
  </si>
  <si>
    <t>9A7</t>
  </si>
  <si>
    <t>9A8</t>
  </si>
  <si>
    <t>9A9</t>
  </si>
  <si>
    <t>9A10</t>
  </si>
  <si>
    <t>9A11</t>
  </si>
  <si>
    <t>9P</t>
  </si>
  <si>
    <t>7P</t>
  </si>
  <si>
    <t>8h20-9h05</t>
  </si>
  <si>
    <t>10h15-11h00</t>
  </si>
  <si>
    <t>11h05-11h50</t>
  </si>
  <si>
    <t>HĐTN</t>
  </si>
  <si>
    <t>LH Lan</t>
  </si>
  <si>
    <t>PTT Thủy</t>
  </si>
  <si>
    <t>TTH Giang</t>
  </si>
  <si>
    <t>TT Thùy</t>
  </si>
  <si>
    <t>VNT Trang</t>
  </si>
  <si>
    <t>NT Tuyên</t>
  </si>
  <si>
    <t>HT Hạnh</t>
  </si>
  <si>
    <t>NTM Thu</t>
  </si>
  <si>
    <t>HTQ Lan</t>
  </si>
  <si>
    <t>NT Hà</t>
  </si>
  <si>
    <t>NT Hạnh</t>
  </si>
  <si>
    <t>NT Nga</t>
  </si>
  <si>
    <t>CM Tâm</t>
  </si>
  <si>
    <t>LT Hương</t>
  </si>
  <si>
    <t>ĐH Lan</t>
  </si>
  <si>
    <t>LT Hà</t>
  </si>
  <si>
    <t>LT Loan</t>
  </si>
  <si>
    <t>LTH Yến</t>
  </si>
  <si>
    <t>NP Dung</t>
  </si>
  <si>
    <t>NT Hảo</t>
  </si>
  <si>
    <t>BTT Hương</t>
  </si>
  <si>
    <t>TTT Hiền</t>
  </si>
  <si>
    <t>NTT Thủy A</t>
  </si>
  <si>
    <t>VB Hạnh</t>
  </si>
  <si>
    <t>NK Linh</t>
  </si>
  <si>
    <t>TT Hương</t>
  </si>
  <si>
    <t>TX Điện</t>
  </si>
  <si>
    <t>NTT An</t>
  </si>
  <si>
    <t>NTT Thủy VĐ</t>
  </si>
  <si>
    <t>NT Đông</t>
  </si>
  <si>
    <t>LT Hằng</t>
  </si>
  <si>
    <t>NTT Huyền</t>
  </si>
  <si>
    <t>TA NN</t>
  </si>
  <si>
    <t>KHTN</t>
  </si>
  <si>
    <t>Đ Đ Hưng</t>
  </si>
  <si>
    <t>LSĐL - ĐỊA</t>
  </si>
  <si>
    <t>ĐT Hà</t>
  </si>
  <si>
    <t>LSĐL - SỬ</t>
  </si>
  <si>
    <t>ĐT Năng</t>
  </si>
  <si>
    <t>NT Hải</t>
  </si>
  <si>
    <t>NP Thanh</t>
  </si>
  <si>
    <t>TT Loan</t>
  </si>
  <si>
    <t>ND Linh</t>
  </si>
  <si>
    <t>BTH Trang</t>
  </si>
  <si>
    <t>HD Vy</t>
  </si>
  <si>
    <t>VM Tường</t>
  </si>
  <si>
    <t>NH Vi</t>
  </si>
  <si>
    <t>NTT Hương</t>
  </si>
  <si>
    <t>NTP Lan B</t>
  </si>
  <si>
    <t>TT Hồng</t>
  </si>
  <si>
    <t>TT Loan V</t>
  </si>
  <si>
    <t>THỂ DỤC</t>
  </si>
  <si>
    <t>NTH Quyên</t>
  </si>
  <si>
    <t>PH Giang</t>
  </si>
  <si>
    <t>LTH Quỳnh</t>
  </si>
  <si>
    <t>LN Anh</t>
  </si>
  <si>
    <t>NT - HỌA</t>
  </si>
  <si>
    <t>KHTN - SINH</t>
  </si>
  <si>
    <t>PTN Trâm</t>
  </si>
  <si>
    <t>GD ĐP</t>
  </si>
  <si>
    <t>NTP Lan A</t>
  </si>
  <si>
    <t>KHTN - HÓA</t>
  </si>
  <si>
    <t>NS Tùng</t>
  </si>
  <si>
    <t>NPH Anh</t>
  </si>
  <si>
    <t>NĐ Duy</t>
  </si>
  <si>
    <t>LT Phong</t>
  </si>
  <si>
    <t>NMT Linh</t>
  </si>
  <si>
    <t>KHTN - LÍ</t>
  </si>
  <si>
    <t>HT Minh</t>
  </si>
  <si>
    <t>PT Mai</t>
  </si>
  <si>
    <t>ĐT Thủy</t>
  </si>
  <si>
    <t>TT Quyên</t>
  </si>
  <si>
    <t>KT Mai</t>
  </si>
  <si>
    <t>NT - NHẠC</t>
  </si>
  <si>
    <t>NT Lan</t>
  </si>
  <si>
    <t>NT Thành</t>
  </si>
  <si>
    <t>NB Châu</t>
  </si>
  <si>
    <t>LP Thảo</t>
  </si>
  <si>
    <t>NT Phượng</t>
  </si>
  <si>
    <t>TTT Hạnh</t>
  </si>
  <si>
    <t>ĐTN Hà</t>
  </si>
  <si>
    <t>NT Tâm</t>
  </si>
  <si>
    <t>NTP Lan N</t>
  </si>
  <si>
    <t>TM Hằng</t>
  </si>
  <si>
    <t>HTH Quỳnh</t>
  </si>
  <si>
    <t>TIN</t>
  </si>
  <si>
    <t>TTT Hằng</t>
  </si>
  <si>
    <t>PTT Linh</t>
  </si>
  <si>
    <t>ĐT Hòa</t>
  </si>
  <si>
    <t>NTN Liên</t>
  </si>
  <si>
    <t>NTT Thủy B</t>
  </si>
  <si>
    <t>NX Mai</t>
  </si>
  <si>
    <t>KV Dũng</t>
  </si>
  <si>
    <t>HTM Hương</t>
  </si>
  <si>
    <t>VH Giang</t>
  </si>
  <si>
    <t>NH Lê</t>
  </si>
  <si>
    <t>VT Hà</t>
  </si>
  <si>
    <t>TT Sơn</t>
  </si>
  <si>
    <t>ĐTH Nga</t>
  </si>
  <si>
    <t>LTA Nguyệt</t>
  </si>
  <si>
    <t>LT Thoa</t>
  </si>
  <si>
    <t>TOÁN P</t>
  </si>
  <si>
    <t>NTT Huyền P</t>
  </si>
  <si>
    <t>ĐT Đức</t>
  </si>
  <si>
    <t>TOÁN (P)</t>
  </si>
  <si>
    <t>TOÁN TA</t>
  </si>
  <si>
    <t>CK Đức</t>
  </si>
  <si>
    <t>9h25-10h10</t>
  </si>
  <si>
    <t xml:space="preserve">TIN </t>
  </si>
  <si>
    <t>KHTN -SINH</t>
  </si>
  <si>
    <t>NT Vân</t>
  </si>
  <si>
    <t>VĐ Phương</t>
  </si>
  <si>
    <t>VTT Nhàn</t>
  </si>
  <si>
    <t>LSĐl - SỬ</t>
  </si>
  <si>
    <t>NTB Vân</t>
  </si>
  <si>
    <t>TT Thủy</t>
  </si>
  <si>
    <t>LSĐL -SỬU</t>
  </si>
  <si>
    <t xml:space="preserve">KHTN </t>
  </si>
  <si>
    <t>NT - HOA</t>
  </si>
  <si>
    <t>VÁN</t>
  </si>
  <si>
    <t>NT Phượng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</si>
</sst>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-* #,##0_-;\-* #,##0_-;_-* &quot;-&quot;_-;_-@_-"/>
    <numFmt numFmtId="165" formatCode="_-* #,##0.00_-;\-* #,##0.00_-;_-* &quot;-&quot;??_-;_-@_-"/>
    <numFmt numFmtId="166" formatCode="_-&quot;€&quot;* #,##0_-;\-&quot;€&quot;* #,##0_-;_-&quot;€&quot;* &quot;-&quot;_-;_-@_-"/>
    <numFmt numFmtId="167" formatCode="_-&quot;€&quot;* #,##0.00_-;\-&quot;€&quot;* #,##0.00_-;_-&quot;€&quot;* &quot;-&quot;??_-;_-@_-"/>
    <numFmt numFmtId="168" formatCode="00.000"/>
    <numFmt numFmtId="169" formatCode="&quot;￥&quot;#,##0;&quot;￥&quot;\-#,##0"/>
    <numFmt numFmtId="170" formatCode="#,##0\ &quot;DM&quot;;\-#,##0\ &quot;DM&quot;"/>
    <numFmt numFmtId="171" formatCode="0.000%"/>
  </numFmts>
  <fonts count="67">
    <font>
      <sz val="9"/>
      <name val=".VnArial Narrow"/>
    </font>
    <font>
      <sz val="11"/>
      <color indexed="8"/>
      <name val=".VnTime"/>
      <family val="2"/>
    </font>
    <font>
      <sz val="11"/>
      <color indexed="9"/>
      <name val=".VnTime"/>
      <family val="2"/>
    </font>
    <font>
      <sz val="11"/>
      <color indexed="20"/>
      <name val=".VnTime"/>
      <family val="2"/>
    </font>
    <font>
      <b/>
      <sz val="11"/>
      <color indexed="52"/>
      <name val=".VnTime"/>
      <family val="2"/>
    </font>
    <font>
      <b/>
      <sz val="11"/>
      <color indexed="9"/>
      <name val=".VnTime"/>
      <family val="2"/>
    </font>
    <font>
      <i/>
      <sz val="11"/>
      <color indexed="23"/>
      <name val=".VnTime"/>
      <family val="2"/>
    </font>
    <font>
      <sz val="11"/>
      <color indexed="17"/>
      <name val=".VnTime"/>
      <family val="2"/>
    </font>
    <font>
      <b/>
      <sz val="12"/>
      <name val="Arial"/>
      <family val="2"/>
    </font>
    <font>
      <b/>
      <sz val="15"/>
      <color indexed="62"/>
      <name val=".VnTime"/>
      <family val="2"/>
    </font>
    <font>
      <b/>
      <sz val="13"/>
      <color indexed="62"/>
      <name val=".VnTime"/>
      <family val="2"/>
    </font>
    <font>
      <b/>
      <sz val="11"/>
      <color indexed="62"/>
      <name val=".VnTime"/>
      <family val="2"/>
    </font>
    <font>
      <sz val="11"/>
      <color indexed="62"/>
      <name val=".VnTime"/>
      <family val="2"/>
    </font>
    <font>
      <sz val="11"/>
      <color indexed="52"/>
      <name val=".VnTime"/>
      <family val="2"/>
    </font>
    <font>
      <sz val="11"/>
      <color indexed="60"/>
      <name val=".VnTime"/>
      <family val="2"/>
    </font>
    <font>
      <sz val="9"/>
      <name val=".VnArial Narrow"/>
      <family val="2"/>
    </font>
    <font>
      <b/>
      <sz val="11"/>
      <color indexed="63"/>
      <name val=".VnTime"/>
      <family val="2"/>
    </font>
    <font>
      <b/>
      <sz val="18"/>
      <color indexed="62"/>
      <name val="Cambria"/>
      <family val="2"/>
    </font>
    <font>
      <b/>
      <sz val="11"/>
      <color indexed="8"/>
      <name val=".VnTime"/>
      <family val="2"/>
    </font>
    <font>
      <sz val="11"/>
      <color indexed="10"/>
      <name val=".VnTime"/>
      <family val="2"/>
    </font>
    <font>
      <sz val="14"/>
      <name val="뼻뮝"/>
      <family val="3"/>
    </font>
    <font>
      <sz val="12"/>
      <name val="바탕체"/>
      <family val="3"/>
    </font>
    <font>
      <sz val="12"/>
      <name val="뼻뮝"/>
      <family val="3"/>
    </font>
    <font>
      <sz val="11"/>
      <name val="돋움"/>
      <family val="3"/>
    </font>
    <font>
      <sz val="10"/>
      <name val="굴림체"/>
      <family val="3"/>
    </font>
    <font>
      <sz val="12"/>
      <name val="新細明體"/>
      <charset val="136"/>
    </font>
    <font>
      <b/>
      <sz val="24"/>
      <name val=".VnAvantH"/>
      <family val="2"/>
    </font>
    <font>
      <sz val="8"/>
      <name val=".VnArial Narrow"/>
      <family val="2"/>
    </font>
    <font>
      <sz val="18"/>
      <name val=".VnArialH"/>
      <family val="2"/>
    </font>
    <font>
      <b/>
      <sz val="12"/>
      <name val="Times New Roman"/>
      <family val="1"/>
    </font>
    <font>
      <b/>
      <sz val="12"/>
      <name val=".VnArial NarrowH"/>
      <family val="2"/>
    </font>
    <font>
      <sz val="10"/>
      <name val="Times New Roman"/>
      <family val="1"/>
    </font>
    <font>
      <b/>
      <sz val="9"/>
      <name val=".VnArial NarrowH"/>
      <family val="2"/>
    </font>
    <font>
      <b/>
      <sz val="22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8"/>
      <name val=".VnArial NarrowH"/>
      <family val="2"/>
    </font>
    <font>
      <sz val="10"/>
      <name val=".VnArial NarrowH"/>
      <family val="2"/>
    </font>
    <font>
      <sz val="8"/>
      <name val=".VnArial NarrowH"/>
      <family val="2"/>
    </font>
    <font>
      <sz val="8"/>
      <name val="Times New Roman"/>
      <family val="1"/>
    </font>
    <font>
      <sz val="10"/>
      <name val=".VnArial Narrow"/>
      <family val="2"/>
    </font>
    <font>
      <b/>
      <i/>
      <sz val="12"/>
      <name val=".VnArial Narrow"/>
      <family val="2"/>
    </font>
    <font>
      <b/>
      <sz val="10"/>
      <color indexed="60"/>
      <name val="Cambria"/>
      <family val="1"/>
    </font>
    <font>
      <sz val="12"/>
      <name val=".VnArial Narrow"/>
      <family val="2"/>
    </font>
    <font>
      <b/>
      <sz val="14"/>
      <name val=".VnArial Narrow"/>
      <family val="2"/>
    </font>
    <font>
      <b/>
      <i/>
      <sz val="12"/>
      <name val="Times New Roman"/>
      <family val="1"/>
    </font>
    <font>
      <b/>
      <sz val="10"/>
      <color indexed="60"/>
      <name val="Times New Roman"/>
      <family val="1"/>
    </font>
    <font>
      <b/>
      <sz val="12"/>
      <color indexed="8"/>
      <name val="Times New Roman"/>
      <family val="1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  <font>
      <sz val="9"/>
      <name val=".VnArial Narrow"/>
      <family val="2"/>
    </font>
    <font>
      <sz val="11"/>
      <color indexed="8"/>
      <name val="Times New Roman"/>
      <family val="1"/>
    </font>
    <font>
      <b/>
      <sz val="16"/>
      <color indexed="8"/>
      <name val="Times New Roman"/>
      <family val="1"/>
    </font>
    <font>
      <sz val="16"/>
      <color indexed="8"/>
      <name val="Times New Roman"/>
      <family val="1"/>
    </font>
    <font>
      <b/>
      <i/>
      <u/>
      <sz val="14"/>
      <color indexed="8"/>
      <name val="Times New Roman"/>
      <family val="1"/>
    </font>
    <font>
      <b/>
      <sz val="11"/>
      <color indexed="8"/>
      <name val="Times New Roman"/>
      <family val="1"/>
    </font>
    <font>
      <b/>
      <i/>
      <sz val="10"/>
      <color indexed="8"/>
      <name val="Times New Roman"/>
      <family val="1"/>
    </font>
    <font>
      <sz val="12"/>
      <name val=".VnArial Narrow"/>
    </font>
    <font>
      <sz val="12"/>
      <name val="Times New Roman"/>
      <family val="1"/>
    </font>
    <font>
      <sz val="12"/>
      <color indexed="8"/>
      <name val="Times New Roman"/>
      <family val="1"/>
    </font>
    <font>
      <b/>
      <sz val="9"/>
      <name val=".VnArial Narrow"/>
      <charset val="163"/>
    </font>
    <font>
      <i/>
      <sz val="12"/>
      <color indexed="8"/>
      <name val="Times New Roman"/>
      <family val="1"/>
    </font>
    <font>
      <b/>
      <sz val="16"/>
      <color rgb="FF002060"/>
      <name val="Times New Roman"/>
      <family val="1"/>
    </font>
    <font>
      <sz val="9"/>
      <color theme="1" tint="4.9989318521683403E-2"/>
      <name val="Times New Roman"/>
      <family val="1"/>
    </font>
    <font>
      <b/>
      <sz val="10"/>
      <color indexed="8"/>
      <name val="Times New Roman"/>
      <family val="1"/>
    </font>
    <font>
      <b/>
      <sz val="10"/>
      <name val="Times New Roman"/>
      <family val="1"/>
    </font>
    <font>
      <b/>
      <sz val="14"/>
      <color rgb="FFFF0000"/>
      <name val="Times New Roman"/>
      <family val="1"/>
    </font>
  </fonts>
  <fills count="2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8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4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 style="medium">
        <color theme="1"/>
      </right>
      <top/>
      <bottom/>
      <diagonal/>
    </border>
    <border>
      <left/>
      <right style="medium">
        <color theme="1"/>
      </right>
      <top style="thin">
        <color indexed="64"/>
      </top>
      <bottom/>
      <diagonal/>
    </border>
    <border>
      <left/>
      <right style="medium">
        <color theme="1"/>
      </right>
      <top/>
      <bottom style="thin">
        <color indexed="64"/>
      </bottom>
      <diagonal/>
    </border>
    <border>
      <left/>
      <right style="medium">
        <color theme="1"/>
      </right>
      <top style="medium">
        <color indexed="64"/>
      </top>
      <bottom/>
      <diagonal/>
    </border>
    <border>
      <left/>
      <right style="medium">
        <color theme="1"/>
      </right>
      <top/>
      <bottom style="medium">
        <color indexed="64"/>
      </bottom>
      <diagonal/>
    </border>
    <border>
      <left/>
      <right style="medium">
        <color theme="1"/>
      </right>
      <top style="medium">
        <color indexed="48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2" borderId="1" applyNumberFormat="0" applyAlignment="0" applyProtection="0"/>
    <xf numFmtId="0" fontId="5" fillId="16" borderId="2" applyNumberFormat="0" applyAlignment="0" applyProtection="0"/>
    <xf numFmtId="0" fontId="6" fillId="0" borderId="0" applyNumberFormat="0" applyFill="0" applyBorder="0" applyAlignment="0" applyProtection="0"/>
    <xf numFmtId="0" fontId="7" fillId="17" borderId="0" applyNumberFormat="0" applyBorder="0" applyAlignment="0" applyProtection="0"/>
    <xf numFmtId="0" fontId="8" fillId="0" borderId="3" applyNumberFormat="0" applyAlignment="0" applyProtection="0">
      <alignment horizontal="left" vertical="center"/>
    </xf>
    <xf numFmtId="0" fontId="8" fillId="0" borderId="4">
      <alignment horizontal="left" vertical="center"/>
    </xf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1" applyNumberFormat="0" applyAlignment="0" applyProtection="0"/>
    <xf numFmtId="0" fontId="13" fillId="0" borderId="8" applyNumberFormat="0" applyFill="0" applyAlignment="0" applyProtection="0"/>
    <xf numFmtId="0" fontId="14" fillId="8" borderId="0" applyNumberFormat="0" applyBorder="0" applyAlignment="0" applyProtection="0"/>
    <xf numFmtId="0" fontId="50" fillId="0" borderId="0"/>
    <xf numFmtId="0" fontId="15" fillId="0" borderId="0"/>
    <xf numFmtId="0" fontId="15" fillId="4" borderId="9" applyNumberFormat="0" applyFont="0" applyAlignment="0" applyProtection="0"/>
    <xf numFmtId="0" fontId="16" fillId="2" borderId="10" applyNumberFormat="0" applyAlignment="0" applyProtection="0"/>
    <xf numFmtId="0" fontId="17" fillId="0" borderId="0" applyNumberFormat="0" applyFill="0" applyBorder="0" applyAlignment="0" applyProtection="0"/>
    <xf numFmtId="0" fontId="18" fillId="0" borderId="11" applyNumberFormat="0" applyFill="0" applyAlignment="0" applyProtection="0"/>
    <xf numFmtId="0" fontId="19" fillId="0" borderId="0" applyNumberForma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2" fillId="0" borderId="0"/>
    <xf numFmtId="170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0" fontId="24" fillId="0" borderId="0"/>
    <xf numFmtId="0" fontId="25" fillId="0" borderId="0"/>
    <xf numFmtId="164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0" fontId="15" fillId="0" borderId="0"/>
  </cellStyleXfs>
  <cellXfs count="214">
    <xf numFmtId="0" fontId="0" fillId="0" borderId="0" xfId="0"/>
    <xf numFmtId="0" fontId="35" fillId="0" borderId="14" xfId="0" applyFont="1" applyBorder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42" fillId="0" borderId="0" xfId="0" applyFont="1" applyAlignment="1" applyProtection="1">
      <alignment vertical="top" wrapText="1"/>
      <protection hidden="1"/>
    </xf>
    <xf numFmtId="0" fontId="35" fillId="0" borderId="15" xfId="0" applyFont="1" applyBorder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center" vertical="center"/>
      <protection hidden="1"/>
    </xf>
    <xf numFmtId="0" fontId="28" fillId="0" borderId="0" xfId="0" applyFont="1" applyAlignment="1">
      <alignment horizontal="center" vertical="center"/>
    </xf>
    <xf numFmtId="0" fontId="29" fillId="0" borderId="16" xfId="0" applyFont="1" applyBorder="1" applyAlignment="1" applyProtection="1">
      <alignment horizontal="center" vertical="center"/>
      <protection hidden="1"/>
    </xf>
    <xf numFmtId="0" fontId="30" fillId="0" borderId="17" xfId="0" applyFont="1" applyBorder="1" applyAlignment="1" applyProtection="1">
      <alignment horizontal="center" vertical="center"/>
      <protection hidden="1"/>
    </xf>
    <xf numFmtId="0" fontId="30" fillId="0" borderId="18" xfId="0" applyFont="1" applyBorder="1" applyAlignment="1" applyProtection="1">
      <alignment horizontal="center" vertical="center"/>
      <protection hidden="1"/>
    </xf>
    <xf numFmtId="0" fontId="31" fillId="0" borderId="0" xfId="0" applyFont="1" applyProtection="1">
      <protection locked="0"/>
    </xf>
    <xf numFmtId="0" fontId="36" fillId="0" borderId="19" xfId="0" applyFont="1" applyBorder="1" applyAlignment="1" applyProtection="1">
      <alignment horizontal="center" vertical="center"/>
      <protection hidden="1"/>
    </xf>
    <xf numFmtId="0" fontId="37" fillId="0" borderId="18" xfId="0" applyFont="1" applyBorder="1" applyAlignment="1" applyProtection="1">
      <alignment horizontal="center" vertical="center"/>
      <protection hidden="1"/>
    </xf>
    <xf numFmtId="0" fontId="38" fillId="0" borderId="0" xfId="0" applyFont="1" applyAlignment="1">
      <alignment vertical="center"/>
    </xf>
    <xf numFmtId="0" fontId="31" fillId="0" borderId="20" xfId="0" applyFont="1" applyBorder="1" applyAlignment="1" applyProtection="1">
      <alignment horizontal="center" vertical="center"/>
      <protection hidden="1"/>
    </xf>
    <xf numFmtId="0" fontId="39" fillId="0" borderId="21" xfId="0" applyFont="1" applyBorder="1" applyAlignment="1" applyProtection="1">
      <alignment horizontal="center" vertical="center"/>
      <protection hidden="1"/>
    </xf>
    <xf numFmtId="0" fontId="39" fillId="0" borderId="0" xfId="0" applyFont="1" applyAlignment="1">
      <alignment vertical="center"/>
    </xf>
    <xf numFmtId="0" fontId="36" fillId="0" borderId="22" xfId="0" applyFont="1" applyBorder="1" applyAlignment="1" applyProtection="1">
      <alignment horizontal="center" vertical="center"/>
      <protection hidden="1"/>
    </xf>
    <xf numFmtId="0" fontId="31" fillId="0" borderId="18" xfId="0" applyFont="1" applyBorder="1" applyAlignment="1" applyProtection="1">
      <alignment horizontal="center" vertical="center"/>
      <protection hidden="1"/>
    </xf>
    <xf numFmtId="0" fontId="36" fillId="0" borderId="23" xfId="0" applyFont="1" applyBorder="1" applyAlignment="1" applyProtection="1">
      <alignment horizontal="center" vertical="center"/>
      <protection hidden="1"/>
    </xf>
    <xf numFmtId="0" fontId="40" fillId="0" borderId="20" xfId="0" applyFont="1" applyBorder="1" applyAlignment="1" applyProtection="1">
      <alignment horizontal="center" vertical="center"/>
      <protection hidden="1"/>
    </xf>
    <xf numFmtId="0" fontId="27" fillId="0" borderId="21" xfId="0" applyFont="1" applyBorder="1" applyAlignment="1" applyProtection="1">
      <alignment horizontal="center" vertical="center"/>
      <protection hidden="1"/>
    </xf>
    <xf numFmtId="0" fontId="27" fillId="0" borderId="0" xfId="0" applyFont="1" applyAlignment="1">
      <alignment vertical="center"/>
    </xf>
    <xf numFmtId="0" fontId="36" fillId="0" borderId="23" xfId="0" applyFont="1" applyBorder="1" applyAlignment="1" applyProtection="1">
      <alignment horizontal="center" vertical="center"/>
      <protection locked="0"/>
    </xf>
    <xf numFmtId="0" fontId="37" fillId="0" borderId="18" xfId="0" applyFont="1" applyBorder="1" applyAlignment="1" applyProtection="1">
      <alignment horizontal="center" vertical="center"/>
      <protection locked="0"/>
    </xf>
    <xf numFmtId="0" fontId="41" fillId="0" borderId="0" xfId="0" applyFont="1" applyAlignment="1" applyProtection="1">
      <alignment vertical="center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44" fillId="0" borderId="24" xfId="0" applyFont="1" applyBorder="1" applyAlignment="1" applyProtection="1">
      <alignment horizontal="center" vertical="center"/>
      <protection hidden="1"/>
    </xf>
    <xf numFmtId="0" fontId="44" fillId="0" borderId="25" xfId="0" applyFont="1" applyBorder="1" applyAlignment="1" applyProtection="1">
      <alignment horizontal="center" vertical="center"/>
      <protection hidden="1"/>
    </xf>
    <xf numFmtId="0" fontId="44" fillId="0" borderId="26" xfId="0" applyFont="1" applyBorder="1" applyAlignment="1" applyProtection="1">
      <alignment horizontal="center" vertical="center"/>
      <protection hidden="1"/>
    </xf>
    <xf numFmtId="0" fontId="29" fillId="0" borderId="27" xfId="0" applyFont="1" applyBorder="1" applyAlignment="1" applyProtection="1">
      <alignment vertical="center"/>
      <protection hidden="1"/>
    </xf>
    <xf numFmtId="0" fontId="29" fillId="0" borderId="28" xfId="0" applyFont="1" applyBorder="1" applyAlignment="1" applyProtection="1">
      <alignment vertical="center"/>
      <protection hidden="1"/>
    </xf>
    <xf numFmtId="0" fontId="29" fillId="0" borderId="29" xfId="0" applyFont="1" applyBorder="1" applyAlignment="1" applyProtection="1">
      <alignment vertical="center"/>
      <protection hidden="1"/>
    </xf>
    <xf numFmtId="0" fontId="31" fillId="0" borderId="0" xfId="0" applyFont="1" applyAlignment="1" applyProtection="1">
      <alignment vertical="center"/>
      <protection hidden="1"/>
    </xf>
    <xf numFmtId="0" fontId="45" fillId="0" borderId="0" xfId="0" applyFont="1" applyAlignment="1" applyProtection="1">
      <alignment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35" fillId="0" borderId="0" xfId="0" applyFont="1" applyAlignment="1" applyProtection="1">
      <alignment horizontal="center" vertical="center"/>
      <protection hidden="1"/>
    </xf>
    <xf numFmtId="0" fontId="46" fillId="0" borderId="0" xfId="0" applyFont="1" applyAlignment="1" applyProtection="1">
      <alignment vertical="top" wrapText="1"/>
      <protection hidden="1"/>
    </xf>
    <xf numFmtId="0" fontId="39" fillId="0" borderId="0" xfId="0" applyFont="1" applyAlignment="1" applyProtection="1">
      <alignment horizontal="center" vertical="center"/>
      <protection hidden="1"/>
    </xf>
    <xf numFmtId="0" fontId="31" fillId="0" borderId="0" xfId="0" applyFont="1" applyAlignment="1" applyProtection="1">
      <alignment horizontal="center" vertical="center"/>
      <protection hidden="1"/>
    </xf>
    <xf numFmtId="0" fontId="51" fillId="0" borderId="0" xfId="0" applyFont="1"/>
    <xf numFmtId="0" fontId="51" fillId="0" borderId="0" xfId="0" applyFont="1" applyAlignment="1">
      <alignment horizontal="left"/>
    </xf>
    <xf numFmtId="11" fontId="51" fillId="0" borderId="0" xfId="0" applyNumberFormat="1" applyFont="1"/>
    <xf numFmtId="0" fontId="51" fillId="0" borderId="0" xfId="0" applyFont="1" applyAlignment="1">
      <alignment vertical="top"/>
    </xf>
    <xf numFmtId="0" fontId="51" fillId="0" borderId="0" xfId="0" applyFont="1" applyProtection="1">
      <protection locked="0"/>
    </xf>
    <xf numFmtId="0" fontId="56" fillId="0" borderId="0" xfId="0" applyFont="1" applyProtection="1">
      <protection locked="0"/>
    </xf>
    <xf numFmtId="0" fontId="62" fillId="18" borderId="0" xfId="0" applyFont="1" applyFill="1" applyAlignment="1" applyProtection="1">
      <alignment horizontal="center"/>
      <protection locked="0"/>
    </xf>
    <xf numFmtId="0" fontId="52" fillId="0" borderId="0" xfId="0" applyFont="1" applyAlignment="1" applyProtection="1">
      <alignment horizontal="center"/>
      <protection locked="0"/>
    </xf>
    <xf numFmtId="0" fontId="53" fillId="0" borderId="0" xfId="0" applyFont="1" applyAlignment="1" applyProtection="1">
      <alignment horizontal="right"/>
      <protection locked="0"/>
    </xf>
    <xf numFmtId="0" fontId="54" fillId="0" borderId="0" xfId="0" applyFont="1" applyAlignment="1" applyProtection="1">
      <alignment horizontal="center"/>
      <protection locked="0"/>
    </xf>
    <xf numFmtId="0" fontId="32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7" fillId="0" borderId="32" xfId="0" applyFont="1" applyBorder="1" applyAlignment="1" applyProtection="1">
      <alignment horizontal="center" vertical="center"/>
      <protection hidden="1"/>
    </xf>
    <xf numFmtId="0" fontId="43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32" xfId="0" applyFont="1" applyBorder="1" applyAlignment="1" applyProtection="1">
      <alignment horizontal="center" vertical="center"/>
      <protection hidden="1"/>
    </xf>
    <xf numFmtId="0" fontId="35" fillId="0" borderId="0" xfId="0" applyFont="1" applyAlignment="1">
      <alignment horizontal="center" vertical="center"/>
    </xf>
    <xf numFmtId="0" fontId="36" fillId="0" borderId="20" xfId="0" applyFont="1" applyBorder="1" applyAlignment="1" applyProtection="1">
      <alignment horizontal="center" vertical="center"/>
      <protection hidden="1"/>
    </xf>
    <xf numFmtId="0" fontId="31" fillId="0" borderId="54" xfId="0" applyFont="1" applyBorder="1" applyAlignment="1" applyProtection="1">
      <alignment horizontal="center" vertical="center"/>
      <protection hidden="1"/>
    </xf>
    <xf numFmtId="0" fontId="39" fillId="0" borderId="54" xfId="0" applyFont="1" applyBorder="1" applyAlignment="1" applyProtection="1">
      <alignment horizontal="center" vertical="center"/>
      <protection hidden="1"/>
    </xf>
    <xf numFmtId="0" fontId="55" fillId="0" borderId="35" xfId="0" applyFont="1" applyBorder="1" applyAlignment="1" applyProtection="1">
      <alignment horizontal="center" vertical="center"/>
      <protection hidden="1"/>
    </xf>
    <xf numFmtId="0" fontId="55" fillId="19" borderId="36" xfId="0" applyFont="1" applyFill="1" applyBorder="1" applyAlignment="1" applyProtection="1">
      <alignment horizontal="center" vertical="center"/>
      <protection hidden="1"/>
    </xf>
    <xf numFmtId="0" fontId="55" fillId="19" borderId="37" xfId="0" applyFont="1" applyFill="1" applyBorder="1" applyAlignment="1" applyProtection="1">
      <alignment horizontal="center" vertical="center"/>
      <protection hidden="1"/>
    </xf>
    <xf numFmtId="0" fontId="55" fillId="20" borderId="38" xfId="0" applyFont="1" applyFill="1" applyBorder="1" applyAlignment="1" applyProtection="1">
      <alignment horizontal="center" vertical="center"/>
      <protection hidden="1"/>
    </xf>
    <xf numFmtId="0" fontId="55" fillId="21" borderId="39" xfId="0" applyFont="1" applyFill="1" applyBorder="1" applyAlignment="1" applyProtection="1">
      <alignment horizontal="center" vertical="center"/>
      <protection hidden="1"/>
    </xf>
    <xf numFmtId="0" fontId="55" fillId="0" borderId="39" xfId="0" applyFont="1" applyBorder="1" applyAlignment="1" applyProtection="1">
      <alignment horizontal="center" vertical="center"/>
      <protection hidden="1"/>
    </xf>
    <xf numFmtId="0" fontId="55" fillId="0" borderId="40" xfId="0" applyFont="1" applyBorder="1" applyAlignment="1" applyProtection="1">
      <alignment horizontal="center" vertical="center"/>
      <protection hidden="1"/>
    </xf>
    <xf numFmtId="0" fontId="55" fillId="20" borderId="41" xfId="0" applyFont="1" applyFill="1" applyBorder="1" applyAlignment="1" applyProtection="1">
      <alignment horizontal="center" vertical="center"/>
      <protection hidden="1"/>
    </xf>
    <xf numFmtId="0" fontId="55" fillId="0" borderId="42" xfId="0" applyFont="1" applyBorder="1" applyAlignment="1" applyProtection="1">
      <alignment horizontal="center" vertical="center"/>
      <protection hidden="1"/>
    </xf>
    <xf numFmtId="0" fontId="55" fillId="0" borderId="43" xfId="0" applyFont="1" applyBorder="1" applyAlignment="1" applyProtection="1">
      <alignment horizontal="center" vertical="center"/>
      <protection hidden="1"/>
    </xf>
    <xf numFmtId="0" fontId="55" fillId="20" borderId="44" xfId="0" applyFont="1" applyFill="1" applyBorder="1" applyAlignment="1" applyProtection="1">
      <alignment horizontal="center" vertical="center"/>
      <protection hidden="1"/>
    </xf>
    <xf numFmtId="0" fontId="55" fillId="0" borderId="45" xfId="0" applyFont="1" applyBorder="1" applyAlignment="1" applyProtection="1">
      <alignment horizontal="center" vertical="center"/>
      <protection hidden="1"/>
    </xf>
    <xf numFmtId="0" fontId="55" fillId="21" borderId="46" xfId="0" applyFont="1" applyFill="1" applyBorder="1" applyAlignment="1" applyProtection="1">
      <alignment horizontal="center" vertical="center"/>
      <protection hidden="1"/>
    </xf>
    <xf numFmtId="0" fontId="57" fillId="0" borderId="0" xfId="0" applyFont="1"/>
    <xf numFmtId="0" fontId="47" fillId="0" borderId="30" xfId="40" applyFont="1" applyBorder="1" applyAlignment="1">
      <alignment horizontal="center" vertical="center"/>
    </xf>
    <xf numFmtId="0" fontId="58" fillId="0" borderId="30" xfId="0" applyFont="1" applyBorder="1" applyAlignment="1" applyProtection="1">
      <alignment horizontal="center" vertical="center"/>
      <protection hidden="1"/>
    </xf>
    <xf numFmtId="0" fontId="59" fillId="0" borderId="14" xfId="40" applyFont="1" applyBorder="1" applyAlignment="1">
      <alignment horizontal="center" vertical="center"/>
    </xf>
    <xf numFmtId="0" fontId="47" fillId="0" borderId="13" xfId="40" applyFont="1" applyBorder="1" applyAlignment="1">
      <alignment horizontal="center" vertical="center"/>
    </xf>
    <xf numFmtId="0" fontId="59" fillId="0" borderId="15" xfId="40" applyFont="1" applyBorder="1" applyAlignment="1">
      <alignment horizontal="center" vertical="center"/>
    </xf>
    <xf numFmtId="0" fontId="58" fillId="0" borderId="15" xfId="0" applyFont="1" applyBorder="1" applyAlignment="1" applyProtection="1">
      <alignment horizontal="center" vertical="center"/>
      <protection hidden="1"/>
    </xf>
    <xf numFmtId="0" fontId="58" fillId="0" borderId="31" xfId="0" applyFont="1" applyBorder="1" applyAlignment="1" applyProtection="1">
      <alignment horizontal="center" vertical="center"/>
      <protection hidden="1"/>
    </xf>
    <xf numFmtId="0" fontId="58" fillId="0" borderId="47" xfId="0" applyFont="1" applyBorder="1" applyAlignment="1" applyProtection="1">
      <alignment horizontal="center" vertical="center"/>
      <protection hidden="1"/>
    </xf>
    <xf numFmtId="0" fontId="29" fillId="0" borderId="14" xfId="0" applyFont="1" applyBorder="1" applyAlignment="1" applyProtection="1">
      <alignment horizontal="center" vertical="center"/>
      <protection hidden="1"/>
    </xf>
    <xf numFmtId="0" fontId="29" fillId="0" borderId="13" xfId="0" applyFont="1" applyBorder="1" applyAlignment="1" applyProtection="1">
      <alignment horizontal="center" vertical="center"/>
      <protection hidden="1"/>
    </xf>
    <xf numFmtId="0" fontId="29" fillId="0" borderId="30" xfId="0" applyFont="1" applyBorder="1" applyAlignment="1" applyProtection="1">
      <alignment horizontal="center" vertical="center"/>
      <protection hidden="1"/>
    </xf>
    <xf numFmtId="0" fontId="29" fillId="0" borderId="31" xfId="0" applyFont="1" applyBorder="1" applyAlignment="1" applyProtection="1">
      <alignment horizontal="center" vertical="center"/>
      <protection hidden="1"/>
    </xf>
    <xf numFmtId="0" fontId="29" fillId="0" borderId="15" xfId="0" applyFont="1" applyBorder="1" applyAlignment="1" applyProtection="1">
      <alignment horizontal="center" vertical="center"/>
      <protection hidden="1"/>
    </xf>
    <xf numFmtId="0" fontId="29" fillId="0" borderId="47" xfId="0" applyFont="1" applyBorder="1" applyAlignment="1" applyProtection="1">
      <alignment horizontal="center" vertical="center"/>
      <protection hidden="1"/>
    </xf>
    <xf numFmtId="0" fontId="60" fillId="0" borderId="0" xfId="0" applyFont="1" applyAlignment="1">
      <alignment vertical="center"/>
    </xf>
    <xf numFmtId="0" fontId="29" fillId="23" borderId="42" xfId="0" applyFont="1" applyFill="1" applyBorder="1" applyAlignment="1" applyProtection="1">
      <alignment horizontal="center" vertical="center"/>
      <protection hidden="1"/>
    </xf>
    <xf numFmtId="0" fontId="47" fillId="23" borderId="42" xfId="0" applyFont="1" applyFill="1" applyBorder="1" applyAlignment="1">
      <alignment horizontal="center" vertical="center"/>
    </xf>
    <xf numFmtId="0" fontId="61" fillId="0" borderId="30" xfId="40" applyFont="1" applyBorder="1" applyAlignment="1">
      <alignment horizontal="center" vertical="center"/>
    </xf>
    <xf numFmtId="0" fontId="61" fillId="0" borderId="14" xfId="40" applyFont="1" applyBorder="1" applyAlignment="1">
      <alignment horizontal="center" vertical="center"/>
    </xf>
    <xf numFmtId="0" fontId="61" fillId="0" borderId="13" xfId="40" applyFont="1" applyBorder="1" applyAlignment="1">
      <alignment horizontal="center" vertical="center"/>
    </xf>
    <xf numFmtId="0" fontId="61" fillId="0" borderId="15" xfId="40" applyFont="1" applyBorder="1" applyAlignment="1">
      <alignment horizontal="center" vertical="center"/>
    </xf>
    <xf numFmtId="0" fontId="47" fillId="23" borderId="42" xfId="0" applyFont="1" applyFill="1" applyBorder="1" applyAlignment="1" applyProtection="1">
      <alignment horizontal="center" vertical="center"/>
      <protection hidden="1"/>
    </xf>
    <xf numFmtId="0" fontId="47" fillId="0" borderId="30" xfId="40" applyFont="1" applyBorder="1" applyAlignment="1" applyProtection="1">
      <alignment horizontal="center" vertical="center"/>
      <protection hidden="1"/>
    </xf>
    <xf numFmtId="0" fontId="29" fillId="0" borderId="13" xfId="0" applyFont="1" applyBorder="1" applyAlignment="1" applyProtection="1">
      <alignment horizontal="center"/>
      <protection hidden="1"/>
    </xf>
    <xf numFmtId="0" fontId="59" fillId="0" borderId="14" xfId="40" applyFont="1" applyBorder="1" applyAlignment="1" applyProtection="1">
      <alignment horizontal="center" vertical="center"/>
      <protection hidden="1"/>
    </xf>
    <xf numFmtId="0" fontId="29" fillId="0" borderId="14" xfId="0" applyFont="1" applyBorder="1" applyAlignment="1" applyProtection="1">
      <alignment horizontal="center"/>
      <protection hidden="1"/>
    </xf>
    <xf numFmtId="0" fontId="47" fillId="0" borderId="13" xfId="40" applyFont="1" applyBorder="1" applyAlignment="1" applyProtection="1">
      <alignment horizontal="center" vertical="center"/>
      <protection hidden="1"/>
    </xf>
    <xf numFmtId="0" fontId="59" fillId="0" borderId="15" xfId="40" applyFont="1" applyBorder="1" applyAlignment="1" applyProtection="1">
      <alignment horizontal="center" vertical="center"/>
      <protection hidden="1"/>
    </xf>
    <xf numFmtId="0" fontId="29" fillId="0" borderId="15" xfId="0" applyFont="1" applyBorder="1" applyAlignment="1" applyProtection="1">
      <alignment horizontal="center"/>
      <protection hidden="1"/>
    </xf>
    <xf numFmtId="0" fontId="26" fillId="22" borderId="0" xfId="0" applyFont="1" applyFill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horizontal="center" vertical="center"/>
      <protection hidden="1"/>
    </xf>
    <xf numFmtId="0" fontId="29" fillId="0" borderId="60" xfId="0" applyFont="1" applyBorder="1" applyAlignment="1" applyProtection="1">
      <alignment horizontal="center" vertical="center"/>
      <protection hidden="1"/>
    </xf>
    <xf numFmtId="0" fontId="34" fillId="0" borderId="61" xfId="0" applyFont="1" applyBorder="1" applyAlignment="1" applyProtection="1">
      <alignment horizontal="center" vertical="center"/>
      <protection hidden="1"/>
    </xf>
    <xf numFmtId="0" fontId="35" fillId="0" borderId="62" xfId="0" applyFont="1" applyBorder="1" applyAlignment="1" applyProtection="1">
      <alignment horizontal="center" vertical="center"/>
      <protection hidden="1"/>
    </xf>
    <xf numFmtId="0" fontId="34" fillId="0" borderId="63" xfId="0" applyFont="1" applyBorder="1" applyAlignment="1" applyProtection="1">
      <alignment horizontal="center" vertical="center"/>
      <protection hidden="1"/>
    </xf>
    <xf numFmtId="0" fontId="35" fillId="0" borderId="64" xfId="0" applyFont="1" applyBorder="1" applyAlignment="1" applyProtection="1">
      <alignment horizontal="center" vertical="center"/>
      <protection hidden="1"/>
    </xf>
    <xf numFmtId="0" fontId="34" fillId="0" borderId="65" xfId="0" applyFont="1" applyBorder="1" applyAlignment="1" applyProtection="1">
      <alignment horizontal="center" vertical="center"/>
      <protection hidden="1"/>
    </xf>
    <xf numFmtId="0" fontId="35" fillId="0" borderId="66" xfId="0" applyFont="1" applyBorder="1" applyAlignment="1" applyProtection="1">
      <alignment horizontal="center" vertical="center"/>
      <protection hidden="1"/>
    </xf>
    <xf numFmtId="0" fontId="34" fillId="0" borderId="67" xfId="0" applyFont="1" applyBorder="1" applyAlignment="1" applyProtection="1">
      <alignment horizontal="center" vertical="center"/>
      <protection hidden="1"/>
    </xf>
    <xf numFmtId="0" fontId="35" fillId="0" borderId="68" xfId="0" applyFont="1" applyBorder="1" applyAlignment="1" applyProtection="1">
      <alignment horizontal="center" vertical="center"/>
      <protection locked="0"/>
    </xf>
    <xf numFmtId="0" fontId="34" fillId="0" borderId="69" xfId="0" applyFont="1" applyBorder="1" applyAlignment="1" applyProtection="1">
      <alignment horizontal="center" vertical="center"/>
      <protection hidden="1"/>
    </xf>
    <xf numFmtId="0" fontId="35" fillId="0" borderId="70" xfId="0" applyFont="1" applyBorder="1" applyAlignment="1" applyProtection="1">
      <alignment horizontal="center" vertical="center"/>
      <protection locked="0"/>
    </xf>
    <xf numFmtId="0" fontId="34" fillId="0" borderId="71" xfId="0" applyFont="1" applyBorder="1" applyAlignment="1" applyProtection="1">
      <alignment horizontal="center" vertical="center"/>
      <protection locked="0"/>
    </xf>
    <xf numFmtId="0" fontId="35" fillId="0" borderId="70" xfId="0" applyFont="1" applyBorder="1" applyAlignment="1" applyProtection="1">
      <alignment horizontal="center" vertical="center"/>
      <protection hidden="1"/>
    </xf>
    <xf numFmtId="0" fontId="34" fillId="0" borderId="66" xfId="0" applyFont="1" applyBorder="1" applyAlignment="1" applyProtection="1">
      <alignment horizontal="center" vertical="center"/>
      <protection hidden="1"/>
    </xf>
    <xf numFmtId="0" fontId="40" fillId="0" borderId="0" xfId="0" applyFont="1" applyAlignment="1" applyProtection="1">
      <alignment horizontal="center" vertical="center"/>
      <protection hidden="1"/>
    </xf>
    <xf numFmtId="0" fontId="42" fillId="0" borderId="0" xfId="0" applyFont="1" applyAlignment="1" applyProtection="1">
      <alignment horizontal="center" vertical="top" wrapText="1"/>
      <protection hidden="1"/>
    </xf>
    <xf numFmtId="0" fontId="46" fillId="0" borderId="0" xfId="0" applyFont="1" applyAlignment="1" applyProtection="1">
      <alignment horizontal="center" vertical="top" wrapText="1"/>
      <protection hidden="1"/>
    </xf>
    <xf numFmtId="0" fontId="29" fillId="0" borderId="12" xfId="0" applyFont="1" applyBorder="1" applyAlignment="1" applyProtection="1">
      <alignment horizontal="center" vertical="center"/>
      <protection hidden="1"/>
    </xf>
    <xf numFmtId="0" fontId="29" fillId="0" borderId="55" xfId="0" applyFont="1" applyBorder="1" applyAlignment="1" applyProtection="1">
      <alignment horizontal="center" vertical="center"/>
      <protection hidden="1"/>
    </xf>
    <xf numFmtId="0" fontId="47" fillId="0" borderId="12" xfId="0" applyFont="1" applyBorder="1" applyAlignment="1">
      <alignment horizontal="center" vertical="center"/>
    </xf>
    <xf numFmtId="0" fontId="47" fillId="0" borderId="81" xfId="0" applyFont="1" applyBorder="1" applyAlignment="1">
      <alignment horizontal="center" vertical="center"/>
    </xf>
    <xf numFmtId="0" fontId="30" fillId="0" borderId="82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0" fillId="0" borderId="80" xfId="0" applyFont="1" applyBorder="1" applyAlignment="1">
      <alignment horizontal="center" vertical="center"/>
    </xf>
    <xf numFmtId="0" fontId="30" fillId="0" borderId="83" xfId="0" applyFont="1" applyBorder="1" applyAlignment="1">
      <alignment horizontal="center" vertical="center"/>
    </xf>
    <xf numFmtId="0" fontId="48" fillId="0" borderId="56" xfId="40" applyFont="1" applyBorder="1" applyAlignment="1">
      <alignment horizontal="center" vertical="center"/>
    </xf>
    <xf numFmtId="0" fontId="48" fillId="0" borderId="30" xfId="40" applyFont="1" applyBorder="1" applyAlignment="1">
      <alignment horizontal="center" vertical="center"/>
    </xf>
    <xf numFmtId="0" fontId="48" fillId="0" borderId="72" xfId="40" applyFont="1" applyBorder="1" applyAlignment="1">
      <alignment horizontal="center" vertical="center"/>
    </xf>
    <xf numFmtId="0" fontId="49" fillId="0" borderId="33" xfId="40" applyFont="1" applyBorder="1" applyAlignment="1">
      <alignment horizontal="center" vertical="center"/>
    </xf>
    <xf numFmtId="0" fontId="49" fillId="0" borderId="14" xfId="40" applyFont="1" applyBorder="1" applyAlignment="1">
      <alignment horizontal="center" vertical="center"/>
    </xf>
    <xf numFmtId="0" fontId="49" fillId="0" borderId="14" xfId="40" applyFont="1" applyBorder="1" applyAlignment="1">
      <alignment horizontal="center"/>
    </xf>
    <xf numFmtId="0" fontId="49" fillId="0" borderId="73" xfId="40" applyFont="1" applyBorder="1" applyAlignment="1">
      <alignment horizontal="center" vertical="center"/>
    </xf>
    <xf numFmtId="0" fontId="34" fillId="0" borderId="13" xfId="0" applyFont="1" applyBorder="1" applyAlignment="1" applyProtection="1">
      <alignment horizontal="center" vertical="center"/>
      <protection hidden="1"/>
    </xf>
    <xf numFmtId="0" fontId="48" fillId="0" borderId="13" xfId="40" applyFont="1" applyBorder="1" applyAlignment="1">
      <alignment horizontal="center" vertical="center"/>
    </xf>
    <xf numFmtId="0" fontId="48" fillId="0" borderId="13" xfId="40" applyFont="1" applyBorder="1" applyAlignment="1">
      <alignment horizontal="center"/>
    </xf>
    <xf numFmtId="0" fontId="48" fillId="0" borderId="74" xfId="40" applyFont="1" applyBorder="1" applyAlignment="1">
      <alignment horizontal="center" vertical="center"/>
    </xf>
    <xf numFmtId="0" fontId="35" fillId="0" borderId="14" xfId="40" applyFont="1" applyBorder="1" applyAlignment="1">
      <alignment horizontal="center" vertical="center"/>
    </xf>
    <xf numFmtId="0" fontId="63" fillId="0" borderId="14" xfId="40" applyFont="1" applyBorder="1" applyAlignment="1">
      <alignment horizontal="center" vertical="center"/>
    </xf>
    <xf numFmtId="0" fontId="48" fillId="0" borderId="30" xfId="40" applyFont="1" applyBorder="1" applyAlignment="1">
      <alignment horizontal="center"/>
    </xf>
    <xf numFmtId="0" fontId="34" fillId="0" borderId="15" xfId="0" applyFont="1" applyBorder="1" applyAlignment="1" applyProtection="1">
      <alignment horizontal="center" vertical="center"/>
      <protection hidden="1"/>
    </xf>
    <xf numFmtId="0" fontId="49" fillId="0" borderId="58" xfId="40" applyFont="1" applyBorder="1" applyAlignment="1">
      <alignment horizontal="center" vertical="center"/>
    </xf>
    <xf numFmtId="0" fontId="49" fillId="0" borderId="30" xfId="40" applyFont="1" applyBorder="1" applyAlignment="1">
      <alignment horizontal="center" vertical="center"/>
    </xf>
    <xf numFmtId="0" fontId="49" fillId="0" borderId="30" xfId="40" applyFont="1" applyBorder="1" applyAlignment="1">
      <alignment horizontal="center"/>
    </xf>
    <xf numFmtId="0" fontId="49" fillId="0" borderId="72" xfId="40" applyFont="1" applyBorder="1" applyAlignment="1">
      <alignment horizontal="center" vertical="center"/>
    </xf>
    <xf numFmtId="0" fontId="48" fillId="0" borderId="59" xfId="40" applyFont="1" applyBorder="1" applyAlignment="1">
      <alignment horizontal="center" vertical="center"/>
    </xf>
    <xf numFmtId="0" fontId="48" fillId="0" borderId="31" xfId="40" applyFont="1" applyBorder="1" applyAlignment="1">
      <alignment horizontal="center" vertical="center"/>
    </xf>
    <xf numFmtId="0" fontId="48" fillId="0" borderId="31" xfId="40" applyFont="1" applyBorder="1" applyAlignment="1">
      <alignment horizontal="center"/>
    </xf>
    <xf numFmtId="0" fontId="48" fillId="0" borderId="75" xfId="40" applyFont="1" applyBorder="1" applyAlignment="1">
      <alignment horizontal="center" vertical="center"/>
    </xf>
    <xf numFmtId="0" fontId="64" fillId="0" borderId="56" xfId="40" applyFont="1" applyBorder="1" applyAlignment="1">
      <alignment horizontal="center" vertical="center"/>
    </xf>
    <xf numFmtId="0" fontId="64" fillId="0" borderId="13" xfId="40" applyFont="1" applyBorder="1" applyAlignment="1">
      <alignment horizontal="center" vertical="center"/>
    </xf>
    <xf numFmtId="0" fontId="64" fillId="0" borderId="30" xfId="40" applyFont="1" applyBorder="1" applyAlignment="1">
      <alignment horizontal="center" vertical="center"/>
    </xf>
    <xf numFmtId="0" fontId="64" fillId="0" borderId="13" xfId="40" quotePrefix="1" applyFont="1" applyBorder="1" applyAlignment="1">
      <alignment horizontal="center" vertical="center"/>
    </xf>
    <xf numFmtId="0" fontId="64" fillId="0" borderId="74" xfId="40" applyFont="1" applyBorder="1" applyAlignment="1">
      <alignment horizontal="center" vertical="center"/>
    </xf>
    <xf numFmtId="0" fontId="64" fillId="0" borderId="13" xfId="40" applyFont="1" applyBorder="1" applyAlignment="1">
      <alignment horizontal="center"/>
    </xf>
    <xf numFmtId="0" fontId="64" fillId="0" borderId="74" xfId="40" applyFont="1" applyBorder="1" applyAlignment="1">
      <alignment horizontal="center"/>
    </xf>
    <xf numFmtId="0" fontId="49" fillId="0" borderId="34" xfId="40" applyFont="1" applyBorder="1" applyAlignment="1">
      <alignment horizontal="center" vertical="center"/>
    </xf>
    <xf numFmtId="0" fontId="49" fillId="0" borderId="15" xfId="40" applyFont="1" applyBorder="1" applyAlignment="1">
      <alignment horizontal="center" vertical="center"/>
    </xf>
    <xf numFmtId="0" fontId="49" fillId="0" borderId="15" xfId="40" applyFont="1" applyBorder="1" applyAlignment="1">
      <alignment horizontal="center"/>
    </xf>
    <xf numFmtId="0" fontId="49" fillId="0" borderId="76" xfId="40" applyFont="1" applyBorder="1" applyAlignment="1">
      <alignment horizontal="center"/>
    </xf>
    <xf numFmtId="0" fontId="48" fillId="0" borderId="58" xfId="40" applyFont="1" applyBorder="1" applyAlignment="1">
      <alignment horizontal="center" vertical="center"/>
    </xf>
    <xf numFmtId="0" fontId="49" fillId="0" borderId="76" xfId="40" applyFont="1" applyBorder="1" applyAlignment="1">
      <alignment horizontal="center" vertical="center"/>
    </xf>
    <xf numFmtId="0" fontId="65" fillId="0" borderId="78" xfId="0" applyFont="1" applyBorder="1" applyAlignment="1">
      <alignment horizontal="center" vertical="center"/>
    </xf>
    <xf numFmtId="0" fontId="35" fillId="0" borderId="14" xfId="0" applyFont="1" applyBorder="1" applyAlignment="1" applyProtection="1">
      <alignment horizontal="center" vertical="center"/>
      <protection hidden="1"/>
    </xf>
    <xf numFmtId="0" fontId="31" fillId="0" borderId="18" xfId="0" applyFont="1" applyBorder="1" applyAlignment="1">
      <alignment horizontal="center" vertical="center"/>
    </xf>
    <xf numFmtId="0" fontId="31" fillId="0" borderId="30" xfId="0" applyFont="1" applyBorder="1" applyAlignment="1">
      <alignment horizontal="center" vertical="center"/>
    </xf>
    <xf numFmtId="0" fontId="31" fillId="0" borderId="58" xfId="0" applyFont="1" applyBorder="1" applyAlignment="1">
      <alignment horizontal="center" vertical="center"/>
    </xf>
    <xf numFmtId="0" fontId="49" fillId="0" borderId="30" xfId="40" applyFont="1" applyBorder="1" applyAlignment="1">
      <alignment vertical="center"/>
    </xf>
    <xf numFmtId="0" fontId="65" fillId="0" borderId="13" xfId="0" applyFont="1" applyBorder="1" applyAlignment="1">
      <alignment horizontal="center" vertical="center"/>
    </xf>
    <xf numFmtId="0" fontId="65" fillId="0" borderId="56" xfId="0" applyFont="1" applyBorder="1" applyAlignment="1">
      <alignment horizontal="center" vertical="center"/>
    </xf>
    <xf numFmtId="0" fontId="48" fillId="0" borderId="13" xfId="40" applyFont="1" applyBorder="1" applyAlignment="1">
      <alignment vertical="center"/>
    </xf>
    <xf numFmtId="0" fontId="65" fillId="0" borderId="79" xfId="0" applyFont="1" applyBorder="1" applyAlignment="1">
      <alignment horizontal="center" vertical="center"/>
    </xf>
    <xf numFmtId="0" fontId="65" fillId="0" borderId="15" xfId="0" applyFont="1" applyBorder="1" applyAlignment="1">
      <alignment horizontal="center" vertical="center"/>
    </xf>
    <xf numFmtId="0" fontId="65" fillId="0" borderId="34" xfId="0" applyFont="1" applyBorder="1" applyAlignment="1">
      <alignment horizontal="center" vertical="center"/>
    </xf>
    <xf numFmtId="0" fontId="48" fillId="0" borderId="15" xfId="40" applyFont="1" applyBorder="1" applyAlignment="1">
      <alignment vertical="center"/>
    </xf>
    <xf numFmtId="0" fontId="48" fillId="0" borderId="15" xfId="40" applyFont="1" applyBorder="1" applyAlignment="1">
      <alignment horizontal="center" vertical="center"/>
    </xf>
    <xf numFmtId="0" fontId="34" fillId="0" borderId="31" xfId="40" applyFont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49" fillId="0" borderId="14" xfId="0" applyFont="1" applyBorder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34" fillId="0" borderId="14" xfId="0" applyFont="1" applyBorder="1" applyAlignment="1" applyProtection="1">
      <alignment horizontal="center" vertical="center"/>
      <protection hidden="1"/>
    </xf>
    <xf numFmtId="0" fontId="66" fillId="0" borderId="34" xfId="0" applyFont="1" applyBorder="1" applyAlignment="1" applyProtection="1">
      <alignment horizontal="center" vertical="center"/>
      <protection hidden="1"/>
    </xf>
    <xf numFmtId="0" fontId="66" fillId="0" borderId="15" xfId="0" applyFont="1" applyBorder="1" applyAlignment="1" applyProtection="1">
      <alignment horizontal="center" vertical="center"/>
      <protection hidden="1"/>
    </xf>
    <xf numFmtId="0" fontId="66" fillId="0" borderId="77" xfId="0" applyFont="1" applyBorder="1" applyAlignment="1" applyProtection="1">
      <alignment horizontal="center" vertical="center"/>
      <protection hidden="1"/>
    </xf>
    <xf numFmtId="0" fontId="34" fillId="0" borderId="22" xfId="0" applyFont="1" applyBorder="1" applyAlignment="1" applyProtection="1">
      <alignment horizontal="center" vertical="center"/>
      <protection hidden="1"/>
    </xf>
    <xf numFmtId="0" fontId="34" fillId="0" borderId="21" xfId="0" applyFont="1" applyBorder="1" applyAlignment="1" applyProtection="1">
      <alignment horizontal="center" vertical="center"/>
      <protection hidden="1"/>
    </xf>
    <xf numFmtId="0" fontId="34" fillId="0" borderId="57" xfId="0" applyFont="1" applyBorder="1" applyAlignment="1" applyProtection="1">
      <alignment horizontal="center" vertical="center"/>
      <protection hidden="1"/>
    </xf>
    <xf numFmtId="0" fontId="66" fillId="0" borderId="0" xfId="0" applyFont="1" applyAlignment="1" applyProtection="1">
      <alignment horizontal="center" vertical="center"/>
      <protection hidden="1"/>
    </xf>
    <xf numFmtId="0" fontId="34" fillId="0" borderId="30" xfId="0" applyFont="1" applyBorder="1" applyAlignment="1" applyProtection="1">
      <alignment horizontal="center" vertical="center"/>
      <protection hidden="1"/>
    </xf>
    <xf numFmtId="0" fontId="34" fillId="0" borderId="14" xfId="0" applyFont="1" applyBorder="1" applyAlignment="1" applyProtection="1">
      <alignment horizontal="center" vertical="center"/>
      <protection hidden="1"/>
    </xf>
    <xf numFmtId="0" fontId="34" fillId="0" borderId="19" xfId="0" applyFont="1" applyBorder="1" applyAlignment="1" applyProtection="1">
      <alignment horizontal="center" vertical="center"/>
      <protection hidden="1"/>
    </xf>
    <xf numFmtId="0" fontId="33" fillId="0" borderId="49" xfId="0" applyFont="1" applyBorder="1" applyAlignment="1" applyProtection="1">
      <alignment horizontal="center" vertical="center"/>
      <protection hidden="1"/>
    </xf>
    <xf numFmtId="0" fontId="33" fillId="0" borderId="50" xfId="0" applyFont="1" applyBorder="1" applyAlignment="1" applyProtection="1">
      <alignment horizontal="center" vertical="center"/>
      <protection hidden="1"/>
    </xf>
    <xf numFmtId="0" fontId="33" fillId="0" borderId="51" xfId="0" applyFont="1" applyBorder="1" applyAlignment="1" applyProtection="1">
      <alignment horizontal="center" vertical="center"/>
      <protection hidden="1"/>
    </xf>
    <xf numFmtId="0" fontId="26" fillId="22" borderId="0" xfId="0" applyFont="1" applyFill="1" applyAlignment="1" applyProtection="1">
      <alignment horizontal="center" vertical="center"/>
      <protection hidden="1"/>
    </xf>
    <xf numFmtId="0" fontId="33" fillId="0" borderId="52" xfId="0" applyFont="1" applyBorder="1" applyAlignment="1" applyProtection="1">
      <alignment horizontal="center" vertical="center"/>
      <protection hidden="1"/>
    </xf>
    <xf numFmtId="0" fontId="33" fillId="0" borderId="53" xfId="0" applyFont="1" applyBorder="1" applyAlignment="1" applyProtection="1">
      <alignment horizontal="center" vertical="center"/>
      <protection hidden="1"/>
    </xf>
    <xf numFmtId="0" fontId="35" fillId="0" borderId="50" xfId="0" applyFont="1" applyBorder="1"/>
    <xf numFmtId="0" fontId="35" fillId="0" borderId="53" xfId="0" applyFont="1" applyBorder="1"/>
    <xf numFmtId="0" fontId="34" fillId="0" borderId="48" xfId="0" applyFont="1" applyBorder="1" applyAlignment="1" applyProtection="1">
      <alignment horizontal="center" vertical="center"/>
      <protection hidden="1"/>
    </xf>
    <xf numFmtId="0" fontId="29" fillId="0" borderId="49" xfId="0" applyFont="1" applyBorder="1" applyAlignment="1" applyProtection="1">
      <alignment horizontal="center" vertical="center"/>
      <protection hidden="1"/>
    </xf>
    <xf numFmtId="0" fontId="29" fillId="0" borderId="50" xfId="0" applyFont="1" applyBorder="1" applyAlignment="1" applyProtection="1">
      <alignment horizontal="center" vertical="center"/>
      <protection hidden="1"/>
    </xf>
    <xf numFmtId="0" fontId="29" fillId="0" borderId="51" xfId="0" applyFont="1" applyBorder="1" applyAlignment="1" applyProtection="1">
      <alignment horizontal="center" vertical="center"/>
      <protection hidden="1"/>
    </xf>
    <xf numFmtId="0" fontId="29" fillId="0" borderId="52" xfId="0" applyFont="1" applyBorder="1" applyAlignment="1" applyProtection="1">
      <alignment horizontal="center" vertical="center"/>
      <protection hidden="1"/>
    </xf>
    <xf numFmtId="0" fontId="29" fillId="0" borderId="53" xfId="0" applyFont="1" applyBorder="1" applyAlignment="1" applyProtection="1">
      <alignment horizontal="center" vertical="center"/>
      <protection hidden="1"/>
    </xf>
    <xf numFmtId="0" fontId="58" fillId="0" borderId="50" xfId="0" applyFont="1" applyBorder="1"/>
    <xf numFmtId="0" fontId="58" fillId="0" borderId="53" xfId="0" applyFont="1" applyBorder="1"/>
    <xf numFmtId="0" fontId="52" fillId="0" borderId="0" xfId="0" applyFont="1" applyAlignment="1" applyProtection="1">
      <alignment horizontal="center"/>
      <protection locked="0"/>
    </xf>
    <xf numFmtId="0" fontId="51" fillId="0" borderId="0" xfId="0" applyFont="1" applyAlignment="1">
      <alignment horizontal="right"/>
    </xf>
  </cellXfs>
  <cellStyles count="6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er1" xfId="30"/>
    <cellStyle name="Header2" xfId="3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2" xfId="39"/>
    <cellStyle name="Normal 2 2" xfId="40"/>
    <cellStyle name="Normal 2 2 2" xfId="62"/>
    <cellStyle name="Note" xfId="41" builtinId="10" customBuiltin="1"/>
    <cellStyle name="Output" xfId="42" builtinId="21" customBuiltin="1"/>
    <cellStyle name="Title" xfId="43" builtinId="15" customBuiltin="1"/>
    <cellStyle name="Total" xfId="44" builtinId="25" customBuiltin="1"/>
    <cellStyle name="Warning Text" xfId="45" builtinId="11" customBuiltin="1"/>
    <cellStyle name="똿뗦먛귟 [0.00]_PRODUCT DETAIL Q1" xfId="46"/>
    <cellStyle name="똿뗦먛귟_PRODUCT DETAIL Q1" xfId="47"/>
    <cellStyle name="믅됞 [0.00]_PRODUCT DETAIL Q1" xfId="48"/>
    <cellStyle name="믅됞_PRODUCT DETAIL Q1" xfId="49"/>
    <cellStyle name="백분율_95" xfId="50"/>
    <cellStyle name="뷭?_BOOKSHIP" xfId="51"/>
    <cellStyle name="콤마 [0]_1202" xfId="52"/>
    <cellStyle name="콤마_1202" xfId="53"/>
    <cellStyle name="통화 [0]_1202" xfId="54"/>
    <cellStyle name="통화_1202" xfId="55"/>
    <cellStyle name="표준_(정보부문)월별인원계획" xfId="56"/>
    <cellStyle name="一般_Book1" xfId="57"/>
    <cellStyle name="千分位[0]_Book1" xfId="58"/>
    <cellStyle name="千分位_Book1" xfId="59"/>
    <cellStyle name="貨幣 [0]_Book1" xfId="60"/>
    <cellStyle name="貨幣_Book1" xfId="61"/>
  </cellStyles>
  <dxfs count="49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222527</xdr:colOff>
      <xdr:row>0</xdr:row>
      <xdr:rowOff>104610</xdr:rowOff>
    </xdr:from>
    <xdr:to>
      <xdr:col>35</xdr:col>
      <xdr:colOff>762000</xdr:colOff>
      <xdr:row>0</xdr:row>
      <xdr:rowOff>447510</xdr:rowOff>
    </xdr:to>
    <xdr:sp macro="" textlink="">
      <xdr:nvSpPr>
        <xdr:cNvPr id="35925" name="Text Box 29">
          <a:extLst>
            <a:ext uri="{FF2B5EF4-FFF2-40B4-BE49-F238E27FC236}">
              <a16:creationId xmlns:a16="http://schemas.microsoft.com/office/drawing/2014/main" id="{00000000-0008-0000-0000-0000558C0000}"/>
            </a:ext>
          </a:extLst>
        </xdr:cNvPr>
        <xdr:cNvSpPr txBox="1">
          <a:spLocks noChangeArrowheads="1"/>
        </xdr:cNvSpPr>
      </xdr:nvSpPr>
      <xdr:spPr bwMode="auto">
        <a:xfrm>
          <a:off x="22756744" y="104610"/>
          <a:ext cx="8192604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36576" rIns="36576" bIns="0" anchor="t" upright="1"/>
        <a:lstStyle/>
        <a:p>
          <a:pPr algn="ctr" rtl="1">
            <a:defRPr sz="1000"/>
          </a:pPr>
          <a:r>
            <a:rPr lang="en-US" sz="1900" b="1" i="1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(Áp dụng từ ngày 4</a:t>
          </a:r>
          <a:r>
            <a:rPr lang="en-US" sz="1900" b="1" i="1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</a:t>
          </a:r>
          <a:r>
            <a:rPr lang="en-US" sz="1900" b="1" i="1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tháng 11 năm 2024 )</a:t>
          </a:r>
        </a:p>
      </xdr:txBody>
    </xdr:sp>
    <xdr:clientData/>
  </xdr:twoCellAnchor>
  <xdr:twoCellAnchor>
    <xdr:from>
      <xdr:col>9</xdr:col>
      <xdr:colOff>234950</xdr:colOff>
      <xdr:row>0</xdr:row>
      <xdr:rowOff>28575</xdr:rowOff>
    </xdr:from>
    <xdr:to>
      <xdr:col>28</xdr:col>
      <xdr:colOff>677395</xdr:colOff>
      <xdr:row>1</xdr:row>
      <xdr:rowOff>0</xdr:rowOff>
    </xdr:to>
    <xdr:sp macro="" textlink="">
      <xdr:nvSpPr>
        <xdr:cNvPr id="36393" name="Text Box 10188">
          <a:extLst>
            <a:ext uri="{FF2B5EF4-FFF2-40B4-BE49-F238E27FC236}">
              <a16:creationId xmlns:a16="http://schemas.microsoft.com/office/drawing/2014/main" id="{00000000-0008-0000-0000-0000298E0000}"/>
            </a:ext>
          </a:extLst>
        </xdr:cNvPr>
        <xdr:cNvSpPr txBox="1">
          <a:spLocks noChangeArrowheads="1"/>
        </xdr:cNvSpPr>
      </xdr:nvSpPr>
      <xdr:spPr bwMode="auto">
        <a:xfrm>
          <a:off x="7394575" y="28575"/>
          <a:ext cx="16357477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64008" tIns="96012" rIns="0" bIns="0" anchor="t" upright="1"/>
        <a:lstStyle/>
        <a:p>
          <a:pPr algn="ctr" rtl="1">
            <a:defRPr sz="1000"/>
          </a:pPr>
          <a:r>
            <a:rPr lang="en-US" sz="2600" b="1" i="0" strike="noStrike">
              <a:solidFill>
                <a:srgbClr val="000000"/>
              </a:solidFill>
              <a:latin typeface="Times New Roman"/>
              <a:cs typeface="Times New Roman"/>
            </a:rPr>
            <a:t>THỜI KHÓA BIỂU </a:t>
          </a:r>
          <a:r>
            <a:rPr lang="vi-VN" sz="2600" b="1" i="0" strike="noStrike">
              <a:solidFill>
                <a:srgbClr val="000000"/>
              </a:solidFill>
              <a:latin typeface="Times New Roman"/>
              <a:cs typeface="Times New Roman"/>
            </a:rPr>
            <a:t>CA</a:t>
          </a:r>
          <a:r>
            <a:rPr lang="en-GB" sz="2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SÁNG</a:t>
          </a:r>
          <a:r>
            <a:rPr lang="en-US" sz="2600" b="1" i="0" strike="noStrike">
              <a:solidFill>
                <a:srgbClr val="000000"/>
              </a:solidFill>
              <a:latin typeface="Times New Roman"/>
              <a:cs typeface="Times New Roman"/>
            </a:rPr>
            <a:t> NĂM HỌC 2024</a:t>
          </a:r>
          <a:r>
            <a:rPr lang="en-US" sz="2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-</a:t>
          </a:r>
          <a:r>
            <a:rPr lang="en-US" sz="2600" b="1" i="0" strike="noStrike">
              <a:solidFill>
                <a:srgbClr val="000000"/>
              </a:solidFill>
              <a:latin typeface="Times New Roman"/>
              <a:cs typeface="Times New Roman"/>
            </a:rPr>
            <a:t> 2025</a:t>
          </a:r>
        </a:p>
      </xdr:txBody>
    </xdr:sp>
    <xdr:clientData/>
  </xdr:twoCellAnchor>
  <xdr:twoCellAnchor>
    <xdr:from>
      <xdr:col>25</xdr:col>
      <xdr:colOff>304082</xdr:colOff>
      <xdr:row>0</xdr:row>
      <xdr:rowOff>44008</xdr:rowOff>
    </xdr:from>
    <xdr:to>
      <xdr:col>27</xdr:col>
      <xdr:colOff>334950</xdr:colOff>
      <xdr:row>0</xdr:row>
      <xdr:rowOff>566035</xdr:rowOff>
    </xdr:to>
    <xdr:sp macro="" textlink="">
      <xdr:nvSpPr>
        <xdr:cNvPr id="36609" name="Oval 10345">
          <a:extLst>
            <a:ext uri="{FF2B5EF4-FFF2-40B4-BE49-F238E27FC236}">
              <a16:creationId xmlns:a16="http://schemas.microsoft.com/office/drawing/2014/main" id="{00000000-0008-0000-0000-0000018F0000}"/>
            </a:ext>
          </a:extLst>
        </xdr:cNvPr>
        <xdr:cNvSpPr>
          <a:spLocks noChangeArrowheads="1"/>
        </xdr:cNvSpPr>
      </xdr:nvSpPr>
      <xdr:spPr bwMode="auto">
        <a:xfrm>
          <a:off x="21987952" y="44008"/>
          <a:ext cx="1731563" cy="522027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0" tIns="0" rIns="0" bIns="0" anchor="t" upright="1"/>
        <a:lstStyle/>
        <a:p>
          <a:pPr algn="ctr" rtl="1">
            <a:defRPr sz="1000"/>
          </a:pPr>
          <a:r>
            <a:rPr lang="en-US" sz="2000" b="1" i="0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SỐ 2</a:t>
          </a:r>
        </a:p>
        <a:p>
          <a:pPr algn="ctr" rtl="1">
            <a:defRPr sz="1000"/>
          </a:pPr>
          <a:endParaRPr lang="en-US" sz="2000" b="1" i="0" strike="noStrike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657225</xdr:colOff>
      <xdr:row>1</xdr:row>
      <xdr:rowOff>28575</xdr:rowOff>
    </xdr:to>
    <xdr:pic>
      <xdr:nvPicPr>
        <xdr:cNvPr id="10938" name="Picture 11011" descr="logo_trong">
          <a:extLst>
            <a:ext uri="{FF2B5EF4-FFF2-40B4-BE49-F238E27FC236}">
              <a16:creationId xmlns:a16="http://schemas.microsoft.com/office/drawing/2014/main" id="{00000000-0008-0000-0000-0000BA2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572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678603</xdr:colOff>
      <xdr:row>0</xdr:row>
      <xdr:rowOff>49531</xdr:rowOff>
    </xdr:from>
    <xdr:to>
      <xdr:col>4</xdr:col>
      <xdr:colOff>898566</xdr:colOff>
      <xdr:row>2</xdr:row>
      <xdr:rowOff>3516</xdr:rowOff>
    </xdr:to>
    <xdr:sp macro="" textlink="">
      <xdr:nvSpPr>
        <xdr:cNvPr id="11" name="Text Box 1019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486833" y="63501"/>
          <a:ext cx="2506604" cy="608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6576" rIns="36576" bIns="0" anchor="t" upright="1"/>
        <a:lstStyle/>
        <a:p>
          <a:pPr algn="ctr" rtl="1">
            <a:lnSpc>
              <a:spcPts val="1300"/>
            </a:lnSpc>
            <a:defRPr sz="1000"/>
          </a:pPr>
          <a:r>
            <a:rPr lang="en-US" sz="1400" b="1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UBND QUẬN</a:t>
          </a:r>
          <a:r>
            <a:rPr lang="en-US" sz="1400" b="1" i="0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BA ĐÌNH</a:t>
          </a:r>
        </a:p>
        <a:p>
          <a:pPr algn="ctr" rtl="1">
            <a:lnSpc>
              <a:spcPts val="1300"/>
            </a:lnSpc>
            <a:defRPr sz="1000"/>
          </a:pPr>
          <a:r>
            <a:rPr lang="en-US" sz="1200" b="1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Trường</a:t>
          </a:r>
          <a:r>
            <a:rPr lang="en-US" sz="1200" b="1" i="0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THCS Giảng Võ</a:t>
          </a:r>
          <a:endParaRPr lang="en-US" sz="1200" b="1" i="0" strike="noStrike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Z130"/>
  <sheetViews>
    <sheetView tabSelected="1" zoomScale="102" zoomScaleNormal="102" workbookViewId="0">
      <pane xSplit="3" ySplit="3" topLeftCell="AA4" activePane="bottomRight" state="frozen"/>
      <selection pane="topRight" activeCell="AH6" sqref="AH6"/>
      <selection pane="bottomLeft" activeCell="A4" sqref="A4"/>
      <selection pane="bottomRight" activeCell="T45" sqref="T45"/>
    </sheetView>
  </sheetViews>
  <sheetFormatPr defaultColWidth="11.125" defaultRowHeight="11.5" outlineLevelCol="1"/>
  <cols>
    <col min="1" max="1" width="16.625" style="23" customWidth="1"/>
    <col min="2" max="2" width="13.625" style="23" customWidth="1"/>
    <col min="3" max="3" width="15.875" style="23" bestFit="1" customWidth="1"/>
    <col min="4" max="4" width="13.125" style="55" customWidth="1"/>
    <col min="5" max="7" width="13.125" style="23" customWidth="1"/>
    <col min="8" max="8" width="13.125" style="55" customWidth="1"/>
    <col min="9" max="37" width="13.125" style="55" customWidth="1" outlineLevel="1"/>
    <col min="38" max="38" width="13.625" style="57" hidden="1" customWidth="1"/>
    <col min="39" max="41" width="10.625" style="55" hidden="1" customWidth="1"/>
    <col min="42" max="42" width="10.625" style="23" hidden="1" customWidth="1"/>
    <col min="43" max="49" width="6" style="23" customWidth="1"/>
    <col min="50" max="16384" width="11.125" style="23"/>
  </cols>
  <sheetData>
    <row r="1" spans="1:52" ht="45.65" customHeight="1">
      <c r="A1" s="199"/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  <c r="AG1" s="199"/>
      <c r="AH1" s="199"/>
      <c r="AI1" s="199"/>
      <c r="AJ1" s="199"/>
      <c r="AK1" s="199"/>
      <c r="AL1" s="199"/>
      <c r="AM1" s="199"/>
      <c r="AN1" s="199"/>
      <c r="AO1" s="199"/>
      <c r="AP1" s="6" t="e">
        <f>HLOOKUP(2,$AQ$1:$AT$3,3,0)</f>
        <v>#N/A</v>
      </c>
      <c r="AQ1" s="7"/>
      <c r="AR1" s="7"/>
      <c r="AS1" s="7"/>
    </row>
    <row r="2" spans="1:52" ht="18" customHeight="1" thickBot="1">
      <c r="A2" s="105"/>
      <c r="B2" s="105"/>
      <c r="C2" s="105"/>
      <c r="D2" s="186"/>
      <c r="E2" s="187"/>
      <c r="F2" s="187"/>
      <c r="G2" s="187"/>
      <c r="H2" s="187"/>
      <c r="I2" s="187"/>
      <c r="J2" s="187"/>
      <c r="K2" s="187"/>
      <c r="L2" s="187"/>
      <c r="M2" s="188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  <c r="AA2" s="192"/>
      <c r="AB2" s="192"/>
      <c r="AC2" s="192"/>
      <c r="AD2" s="192"/>
      <c r="AE2" s="192"/>
      <c r="AF2" s="192"/>
      <c r="AG2" s="192"/>
      <c r="AH2" s="192"/>
      <c r="AI2" s="192"/>
      <c r="AJ2" s="192"/>
      <c r="AK2" s="192"/>
      <c r="AL2" s="105"/>
      <c r="AM2" s="104"/>
      <c r="AN2" s="104"/>
      <c r="AO2" s="104"/>
      <c r="AP2" s="6"/>
      <c r="AQ2" s="7"/>
      <c r="AR2" s="7"/>
      <c r="AS2" s="7"/>
    </row>
    <row r="3" spans="1:52" s="52" customFormat="1" ht="18.75" customHeight="1" thickBot="1">
      <c r="A3" s="8" t="s">
        <v>0</v>
      </c>
      <c r="B3" s="123" t="s">
        <v>1</v>
      </c>
      <c r="C3" s="124" t="s">
        <v>54</v>
      </c>
      <c r="D3" s="125" t="s">
        <v>60</v>
      </c>
      <c r="E3" s="125" t="s">
        <v>61</v>
      </c>
      <c r="F3" s="125" t="s">
        <v>62</v>
      </c>
      <c r="G3" s="125" t="s">
        <v>63</v>
      </c>
      <c r="H3" s="125" t="s">
        <v>64</v>
      </c>
      <c r="I3" s="125" t="s">
        <v>65</v>
      </c>
      <c r="J3" s="125" t="s">
        <v>66</v>
      </c>
      <c r="K3" s="125" t="s">
        <v>67</v>
      </c>
      <c r="L3" s="125" t="s">
        <v>68</v>
      </c>
      <c r="M3" s="125" t="s">
        <v>55</v>
      </c>
      <c r="N3" s="125" t="s">
        <v>56</v>
      </c>
      <c r="O3" s="125" t="s">
        <v>57</v>
      </c>
      <c r="P3" s="125" t="s">
        <v>69</v>
      </c>
      <c r="Q3" s="125" t="s">
        <v>70</v>
      </c>
      <c r="R3" s="125" t="s">
        <v>71</v>
      </c>
      <c r="S3" s="126" t="s">
        <v>72</v>
      </c>
      <c r="T3" s="127" t="s">
        <v>73</v>
      </c>
      <c r="U3" s="128" t="s">
        <v>74</v>
      </c>
      <c r="V3" s="128" t="s">
        <v>75</v>
      </c>
      <c r="W3" s="128" t="s">
        <v>58</v>
      </c>
      <c r="X3" s="128" t="s">
        <v>77</v>
      </c>
      <c r="Y3" s="128" t="s">
        <v>76</v>
      </c>
      <c r="Z3" s="128" t="s">
        <v>78</v>
      </c>
      <c r="AA3" s="128" t="s">
        <v>79</v>
      </c>
      <c r="AB3" s="128" t="s">
        <v>80</v>
      </c>
      <c r="AC3" s="128" t="s">
        <v>81</v>
      </c>
      <c r="AD3" s="128" t="s">
        <v>82</v>
      </c>
      <c r="AE3" s="128" t="s">
        <v>83</v>
      </c>
      <c r="AF3" s="128" t="s">
        <v>84</v>
      </c>
      <c r="AG3" s="129" t="s">
        <v>85</v>
      </c>
      <c r="AH3" s="128" t="s">
        <v>86</v>
      </c>
      <c r="AI3" s="128" t="s">
        <v>87</v>
      </c>
      <c r="AJ3" s="128" t="s">
        <v>88</v>
      </c>
      <c r="AK3" s="130" t="s">
        <v>89</v>
      </c>
      <c r="AL3" s="106"/>
      <c r="AM3" s="9"/>
      <c r="AN3" s="9"/>
      <c r="AO3" s="9"/>
      <c r="AP3" s="10" t="e">
        <f>AP1&amp;#REF!</f>
        <v>#N/A</v>
      </c>
      <c r="AQ3" s="11"/>
      <c r="AR3" s="11"/>
      <c r="AS3" s="11"/>
      <c r="AT3" s="11"/>
      <c r="AU3" s="51"/>
      <c r="AV3" s="51"/>
      <c r="AW3" s="51"/>
      <c r="AX3" s="51"/>
      <c r="AY3" s="51"/>
      <c r="AZ3" s="51"/>
    </row>
    <row r="4" spans="1:52" s="14" customFormat="1" ht="13.5" customHeight="1" thickTop="1">
      <c r="A4" s="200" t="s">
        <v>2</v>
      </c>
      <c r="B4" s="204">
        <v>1</v>
      </c>
      <c r="C4" s="195" t="s">
        <v>43</v>
      </c>
      <c r="D4" s="131" t="s">
        <v>93</v>
      </c>
      <c r="E4" s="132" t="s">
        <v>93</v>
      </c>
      <c r="F4" s="132" t="s">
        <v>93</v>
      </c>
      <c r="G4" s="132" t="s">
        <v>93</v>
      </c>
      <c r="H4" s="132" t="s">
        <v>93</v>
      </c>
      <c r="I4" s="132" t="s">
        <v>93</v>
      </c>
      <c r="J4" s="132" t="s">
        <v>93</v>
      </c>
      <c r="K4" s="132" t="s">
        <v>93</v>
      </c>
      <c r="L4" s="132" t="s">
        <v>93</v>
      </c>
      <c r="M4" s="132" t="s">
        <v>93</v>
      </c>
      <c r="N4" s="132" t="s">
        <v>93</v>
      </c>
      <c r="O4" s="132" t="s">
        <v>93</v>
      </c>
      <c r="P4" s="132" t="s">
        <v>93</v>
      </c>
      <c r="Q4" s="132" t="s">
        <v>93</v>
      </c>
      <c r="R4" s="132" t="s">
        <v>93</v>
      </c>
      <c r="S4" s="132" t="s">
        <v>93</v>
      </c>
      <c r="T4" s="132" t="s">
        <v>93</v>
      </c>
      <c r="U4" s="132" t="s">
        <v>93</v>
      </c>
      <c r="V4" s="132" t="s">
        <v>93</v>
      </c>
      <c r="W4" s="132" t="s">
        <v>93</v>
      </c>
      <c r="X4" s="132" t="s">
        <v>93</v>
      </c>
      <c r="Y4" s="132" t="s">
        <v>93</v>
      </c>
      <c r="Z4" s="132" t="s">
        <v>93</v>
      </c>
      <c r="AA4" s="132" t="s">
        <v>93</v>
      </c>
      <c r="AB4" s="132" t="s">
        <v>93</v>
      </c>
      <c r="AC4" s="132" t="s">
        <v>93</v>
      </c>
      <c r="AD4" s="132" t="s">
        <v>93</v>
      </c>
      <c r="AE4" s="132" t="s">
        <v>93</v>
      </c>
      <c r="AF4" s="132" t="s">
        <v>93</v>
      </c>
      <c r="AG4" s="132" t="s">
        <v>93</v>
      </c>
      <c r="AH4" s="132" t="s">
        <v>93</v>
      </c>
      <c r="AI4" s="132" t="s">
        <v>93</v>
      </c>
      <c r="AJ4" s="132" t="s">
        <v>93</v>
      </c>
      <c r="AK4" s="133" t="s">
        <v>195</v>
      </c>
      <c r="AL4" s="107"/>
      <c r="AM4" s="12"/>
      <c r="AN4" s="12"/>
      <c r="AO4" s="12"/>
      <c r="AP4" s="13"/>
    </row>
    <row r="5" spans="1:52" s="17" customFormat="1" ht="12.65" customHeight="1">
      <c r="A5" s="197"/>
      <c r="B5" s="194"/>
      <c r="C5" s="190"/>
      <c r="D5" s="134" t="s">
        <v>94</v>
      </c>
      <c r="E5" s="135" t="s">
        <v>95</v>
      </c>
      <c r="F5" s="135" t="s">
        <v>96</v>
      </c>
      <c r="G5" s="135" t="s">
        <v>97</v>
      </c>
      <c r="H5" s="135" t="s">
        <v>98</v>
      </c>
      <c r="I5" s="135" t="s">
        <v>99</v>
      </c>
      <c r="J5" s="135" t="s">
        <v>100</v>
      </c>
      <c r="K5" s="135" t="s">
        <v>101</v>
      </c>
      <c r="L5" s="135" t="s">
        <v>102</v>
      </c>
      <c r="M5" s="135" t="s">
        <v>103</v>
      </c>
      <c r="N5" s="135" t="s">
        <v>104</v>
      </c>
      <c r="O5" s="135" t="s">
        <v>105</v>
      </c>
      <c r="P5" s="135" t="s">
        <v>106</v>
      </c>
      <c r="Q5" s="135" t="s">
        <v>107</v>
      </c>
      <c r="R5" s="135" t="s">
        <v>108</v>
      </c>
      <c r="S5" s="135" t="s">
        <v>109</v>
      </c>
      <c r="T5" s="135" t="s">
        <v>110</v>
      </c>
      <c r="U5" s="135" t="s">
        <v>111</v>
      </c>
      <c r="V5" s="135" t="s">
        <v>116</v>
      </c>
      <c r="W5" s="135" t="s">
        <v>112</v>
      </c>
      <c r="X5" s="135" t="s">
        <v>113</v>
      </c>
      <c r="Y5" s="135" t="s">
        <v>114</v>
      </c>
      <c r="Z5" s="135" t="s">
        <v>115</v>
      </c>
      <c r="AA5" s="135" t="s">
        <v>117</v>
      </c>
      <c r="AB5" s="135" t="s">
        <v>118</v>
      </c>
      <c r="AC5" s="135" t="s">
        <v>119</v>
      </c>
      <c r="AD5" s="135" t="s">
        <v>120</v>
      </c>
      <c r="AE5" s="136" t="s">
        <v>187</v>
      </c>
      <c r="AF5" s="135" t="s">
        <v>121</v>
      </c>
      <c r="AG5" s="135" t="s">
        <v>122</v>
      </c>
      <c r="AH5" s="135" t="s">
        <v>123</v>
      </c>
      <c r="AI5" s="135" t="s">
        <v>124</v>
      </c>
      <c r="AJ5" s="135" t="s">
        <v>125</v>
      </c>
      <c r="AK5" s="137" t="s">
        <v>197</v>
      </c>
      <c r="AL5" s="108"/>
      <c r="AM5" s="16"/>
      <c r="AN5" s="15" t="str">
        <f>IF(AN4&lt;&gt;"",VLOOKUP(AN4,#REF!,'TKB SÁNG'!#REF!,0),"")</f>
        <v/>
      </c>
      <c r="AO5" s="16"/>
      <c r="AP5" s="13"/>
      <c r="AX5" s="14"/>
    </row>
    <row r="6" spans="1:52" s="14" customFormat="1" ht="13.5" customHeight="1">
      <c r="A6" s="197"/>
      <c r="B6" s="138">
        <v>2</v>
      </c>
      <c r="C6" s="189" t="s">
        <v>90</v>
      </c>
      <c r="D6" s="131" t="s">
        <v>13</v>
      </c>
      <c r="E6" s="139" t="s">
        <v>13</v>
      </c>
      <c r="F6" s="139" t="s">
        <v>8</v>
      </c>
      <c r="G6" s="139" t="s">
        <v>8</v>
      </c>
      <c r="H6" s="139" t="s">
        <v>8</v>
      </c>
      <c r="I6" s="139" t="s">
        <v>14</v>
      </c>
      <c r="J6" s="139" t="s">
        <v>8</v>
      </c>
      <c r="K6" s="139" t="s">
        <v>8</v>
      </c>
      <c r="L6" s="139" t="s">
        <v>127</v>
      </c>
      <c r="M6" s="139" t="s">
        <v>8</v>
      </c>
      <c r="N6" s="139" t="s">
        <v>14</v>
      </c>
      <c r="O6" s="139" t="s">
        <v>13</v>
      </c>
      <c r="P6" s="139" t="s">
        <v>13</v>
      </c>
      <c r="Q6" s="139" t="s">
        <v>13</v>
      </c>
      <c r="R6" s="139" t="s">
        <v>179</v>
      </c>
      <c r="S6" s="139" t="s">
        <v>14</v>
      </c>
      <c r="T6" s="139" t="s">
        <v>13</v>
      </c>
      <c r="U6" s="139" t="s">
        <v>13</v>
      </c>
      <c r="V6" s="139" t="s">
        <v>151</v>
      </c>
      <c r="W6" s="139" t="s">
        <v>13</v>
      </c>
      <c r="X6" s="139" t="s">
        <v>131</v>
      </c>
      <c r="Y6" s="139" t="s">
        <v>131</v>
      </c>
      <c r="Z6" s="139" t="s">
        <v>155</v>
      </c>
      <c r="AA6" s="139" t="s">
        <v>13</v>
      </c>
      <c r="AB6" s="139" t="s">
        <v>8</v>
      </c>
      <c r="AC6" s="139" t="s">
        <v>14</v>
      </c>
      <c r="AD6" s="139" t="s">
        <v>14</v>
      </c>
      <c r="AE6" s="140" t="s">
        <v>161</v>
      </c>
      <c r="AF6" s="139" t="s">
        <v>129</v>
      </c>
      <c r="AG6" s="139" t="s">
        <v>151</v>
      </c>
      <c r="AH6" s="139" t="s">
        <v>161</v>
      </c>
      <c r="AI6" s="139" t="s">
        <v>161</v>
      </c>
      <c r="AJ6" s="139" t="s">
        <v>129</v>
      </c>
      <c r="AK6" s="141" t="s">
        <v>195</v>
      </c>
      <c r="AL6" s="109"/>
      <c r="AM6" s="18"/>
      <c r="AN6" s="18"/>
      <c r="AO6" s="18"/>
      <c r="AP6" s="13"/>
    </row>
    <row r="7" spans="1:52" s="17" customFormat="1" ht="12.65" customHeight="1">
      <c r="A7" s="197"/>
      <c r="B7" s="185"/>
      <c r="C7" s="190"/>
      <c r="D7" s="134" t="s">
        <v>94</v>
      </c>
      <c r="E7" s="135" t="s">
        <v>95</v>
      </c>
      <c r="F7" s="135" t="s">
        <v>116</v>
      </c>
      <c r="G7" s="135" t="s">
        <v>120</v>
      </c>
      <c r="H7" s="135" t="s">
        <v>139</v>
      </c>
      <c r="I7" s="135" t="s">
        <v>98</v>
      </c>
      <c r="J7" s="135" t="s">
        <v>100</v>
      </c>
      <c r="K7" s="135" t="s">
        <v>101</v>
      </c>
      <c r="L7" s="135" t="s">
        <v>143</v>
      </c>
      <c r="M7" s="135" t="s">
        <v>103</v>
      </c>
      <c r="N7" s="135" t="s">
        <v>146</v>
      </c>
      <c r="O7" s="135" t="s">
        <v>105</v>
      </c>
      <c r="P7" s="135" t="s">
        <v>104</v>
      </c>
      <c r="Q7" s="135" t="s">
        <v>97</v>
      </c>
      <c r="R7" s="135" t="s">
        <v>108</v>
      </c>
      <c r="S7" s="135" t="s">
        <v>109</v>
      </c>
      <c r="T7" s="135" t="s">
        <v>154</v>
      </c>
      <c r="U7" s="135" t="s">
        <v>111</v>
      </c>
      <c r="V7" s="135" t="s">
        <v>152</v>
      </c>
      <c r="W7" s="135" t="s">
        <v>112</v>
      </c>
      <c r="X7" s="135" t="s">
        <v>192</v>
      </c>
      <c r="Y7" s="135" t="s">
        <v>113</v>
      </c>
      <c r="Z7" s="135" t="s">
        <v>125</v>
      </c>
      <c r="AA7" s="135" t="s">
        <v>117</v>
      </c>
      <c r="AB7" s="135" t="s">
        <v>118</v>
      </c>
      <c r="AC7" s="135" t="s">
        <v>187</v>
      </c>
      <c r="AD7" s="135" t="s">
        <v>115</v>
      </c>
      <c r="AE7" s="136" t="s">
        <v>172</v>
      </c>
      <c r="AF7" s="135" t="s">
        <v>188</v>
      </c>
      <c r="AG7" s="135" t="s">
        <v>180</v>
      </c>
      <c r="AH7" s="135" t="s">
        <v>123</v>
      </c>
      <c r="AI7" s="135" t="s">
        <v>110</v>
      </c>
      <c r="AJ7" s="135" t="s">
        <v>193</v>
      </c>
      <c r="AK7" s="137" t="s">
        <v>197</v>
      </c>
      <c r="AL7" s="108"/>
      <c r="AM7" s="16"/>
      <c r="AN7" s="15" t="str">
        <f>IF(AN6&lt;&gt;"",VLOOKUP(AN6,#REF!,'TKB SÁNG'!#REF!,0),"")</f>
        <v/>
      </c>
      <c r="AO7" s="16"/>
      <c r="AP7" s="13"/>
      <c r="AX7" s="14"/>
    </row>
    <row r="8" spans="1:52" s="14" customFormat="1" ht="13.5" customHeight="1">
      <c r="A8" s="197"/>
      <c r="B8" s="138">
        <v>3</v>
      </c>
      <c r="C8" s="189" t="s">
        <v>201</v>
      </c>
      <c r="D8" s="131" t="s">
        <v>13</v>
      </c>
      <c r="E8" s="139" t="s">
        <v>8</v>
      </c>
      <c r="F8" s="139" t="s">
        <v>14</v>
      </c>
      <c r="G8" s="139" t="s">
        <v>13</v>
      </c>
      <c r="H8" s="139" t="s">
        <v>8</v>
      </c>
      <c r="I8" s="139" t="s">
        <v>8</v>
      </c>
      <c r="J8" s="139" t="s">
        <v>14</v>
      </c>
      <c r="K8" s="139" t="s">
        <v>129</v>
      </c>
      <c r="L8" s="139" t="s">
        <v>127</v>
      </c>
      <c r="M8" s="139" t="s">
        <v>13</v>
      </c>
      <c r="N8" s="139" t="s">
        <v>14</v>
      </c>
      <c r="O8" s="139" t="s">
        <v>13</v>
      </c>
      <c r="P8" s="139" t="s">
        <v>8</v>
      </c>
      <c r="Q8" s="139" t="s">
        <v>151</v>
      </c>
      <c r="R8" s="139" t="s">
        <v>13</v>
      </c>
      <c r="S8" s="139" t="s">
        <v>14</v>
      </c>
      <c r="T8" s="139" t="s">
        <v>13</v>
      </c>
      <c r="U8" s="139" t="s">
        <v>13</v>
      </c>
      <c r="V8" s="139" t="s">
        <v>202</v>
      </c>
      <c r="W8" s="139" t="s">
        <v>131</v>
      </c>
      <c r="X8" s="139" t="s">
        <v>8</v>
      </c>
      <c r="Y8" s="139" t="s">
        <v>155</v>
      </c>
      <c r="Z8" s="139" t="s">
        <v>151</v>
      </c>
      <c r="AA8" s="139" t="s">
        <v>13</v>
      </c>
      <c r="AB8" s="139" t="s">
        <v>8</v>
      </c>
      <c r="AC8" s="139" t="s">
        <v>161</v>
      </c>
      <c r="AD8" s="139" t="s">
        <v>13</v>
      </c>
      <c r="AE8" s="140" t="s">
        <v>151</v>
      </c>
      <c r="AF8" s="139" t="s">
        <v>8</v>
      </c>
      <c r="AG8" s="139" t="s">
        <v>13</v>
      </c>
      <c r="AH8" s="139" t="s">
        <v>13</v>
      </c>
      <c r="AI8" s="139" t="s">
        <v>129</v>
      </c>
      <c r="AJ8" s="139" t="s">
        <v>161</v>
      </c>
      <c r="AK8" s="141"/>
      <c r="AL8" s="109"/>
      <c r="AM8" s="18"/>
      <c r="AN8" s="18"/>
      <c r="AO8" s="18"/>
      <c r="AP8" s="13"/>
    </row>
    <row r="9" spans="1:52" s="17" customFormat="1" ht="12.65" customHeight="1">
      <c r="A9" s="197"/>
      <c r="B9" s="185"/>
      <c r="C9" s="190"/>
      <c r="D9" s="134" t="s">
        <v>94</v>
      </c>
      <c r="E9" s="135" t="s">
        <v>102</v>
      </c>
      <c r="F9" s="135" t="s">
        <v>96</v>
      </c>
      <c r="G9" s="57" t="s">
        <v>97</v>
      </c>
      <c r="H9" s="142" t="s">
        <v>139</v>
      </c>
      <c r="I9" s="143" t="s">
        <v>99</v>
      </c>
      <c r="J9" s="135" t="s">
        <v>187</v>
      </c>
      <c r="K9" s="135" t="s">
        <v>130</v>
      </c>
      <c r="L9" s="135" t="s">
        <v>143</v>
      </c>
      <c r="M9" s="135" t="s">
        <v>95</v>
      </c>
      <c r="N9" s="135" t="s">
        <v>146</v>
      </c>
      <c r="O9" s="135" t="s">
        <v>105</v>
      </c>
      <c r="P9" s="135" t="s">
        <v>120</v>
      </c>
      <c r="Q9" s="135" t="s">
        <v>152</v>
      </c>
      <c r="R9" s="135" t="s">
        <v>162</v>
      </c>
      <c r="S9" s="135" t="s">
        <v>109</v>
      </c>
      <c r="T9" s="135" t="s">
        <v>154</v>
      </c>
      <c r="U9" s="135" t="s">
        <v>111</v>
      </c>
      <c r="V9" s="135" t="s">
        <v>108</v>
      </c>
      <c r="W9" s="135" t="s">
        <v>192</v>
      </c>
      <c r="X9" s="135" t="s">
        <v>190</v>
      </c>
      <c r="Y9" s="135" t="s">
        <v>125</v>
      </c>
      <c r="Z9" s="135" t="s">
        <v>180</v>
      </c>
      <c r="AA9" s="135" t="s">
        <v>117</v>
      </c>
      <c r="AB9" s="135" t="s">
        <v>118</v>
      </c>
      <c r="AC9" s="135" t="s">
        <v>110</v>
      </c>
      <c r="AD9" s="135" t="s">
        <v>121</v>
      </c>
      <c r="AE9" s="136" t="s">
        <v>119</v>
      </c>
      <c r="AF9" s="135" t="s">
        <v>107</v>
      </c>
      <c r="AG9" s="135" t="s">
        <v>122</v>
      </c>
      <c r="AH9" s="135" t="s">
        <v>188</v>
      </c>
      <c r="AI9" s="135" t="s">
        <v>193</v>
      </c>
      <c r="AJ9" s="135" t="s">
        <v>172</v>
      </c>
      <c r="AK9" s="137"/>
      <c r="AL9" s="108"/>
      <c r="AM9" s="16"/>
      <c r="AN9" s="15" t="str">
        <f>IF(AN8&lt;&gt;"",VLOOKUP(AN8,#REF!,'TKB SÁNG'!#REF!,0),"")</f>
        <v/>
      </c>
      <c r="AO9" s="16"/>
      <c r="AP9" s="13"/>
      <c r="AX9" s="14"/>
    </row>
    <row r="10" spans="1:52" s="14" customFormat="1" ht="13.5" customHeight="1">
      <c r="A10" s="197"/>
      <c r="B10" s="138">
        <v>4</v>
      </c>
      <c r="C10" s="189" t="s">
        <v>91</v>
      </c>
      <c r="D10" s="131" t="s">
        <v>8</v>
      </c>
      <c r="E10" s="139" t="s">
        <v>8</v>
      </c>
      <c r="F10" s="139" t="s">
        <v>131</v>
      </c>
      <c r="G10" s="139" t="s">
        <v>13</v>
      </c>
      <c r="H10" s="139" t="s">
        <v>14</v>
      </c>
      <c r="I10" s="139" t="s">
        <v>8</v>
      </c>
      <c r="J10" s="139" t="s">
        <v>14</v>
      </c>
      <c r="K10" s="139" t="s">
        <v>127</v>
      </c>
      <c r="L10" s="139" t="s">
        <v>129</v>
      </c>
      <c r="M10" s="139" t="s">
        <v>13</v>
      </c>
      <c r="N10" s="139" t="s">
        <v>13</v>
      </c>
      <c r="O10" s="139" t="s">
        <v>14</v>
      </c>
      <c r="P10" s="139" t="s">
        <v>8</v>
      </c>
      <c r="Q10" s="139" t="s">
        <v>11</v>
      </c>
      <c r="R10" s="139" t="s">
        <v>13</v>
      </c>
      <c r="S10" s="139" t="s">
        <v>203</v>
      </c>
      <c r="T10" s="139" t="s">
        <v>14</v>
      </c>
      <c r="U10" s="132" t="s">
        <v>179</v>
      </c>
      <c r="V10" s="139" t="s">
        <v>153</v>
      </c>
      <c r="W10" s="139" t="s">
        <v>8</v>
      </c>
      <c r="X10" s="139" t="s">
        <v>151</v>
      </c>
      <c r="Y10" s="139" t="s">
        <v>13</v>
      </c>
      <c r="Z10" s="139" t="s">
        <v>14</v>
      </c>
      <c r="AA10" s="139" t="s">
        <v>131</v>
      </c>
      <c r="AB10" s="139" t="s">
        <v>161</v>
      </c>
      <c r="AC10" s="139" t="s">
        <v>13</v>
      </c>
      <c r="AD10" s="139" t="s">
        <v>13</v>
      </c>
      <c r="AE10" s="140" t="s">
        <v>13</v>
      </c>
      <c r="AF10" s="139" t="s">
        <v>14</v>
      </c>
      <c r="AG10" s="139" t="s">
        <v>13</v>
      </c>
      <c r="AH10" s="139" t="s">
        <v>153</v>
      </c>
      <c r="AI10" s="139" t="s">
        <v>8</v>
      </c>
      <c r="AJ10" s="139" t="s">
        <v>8</v>
      </c>
      <c r="AK10" s="141"/>
      <c r="AL10" s="109"/>
      <c r="AM10" s="18"/>
      <c r="AN10" s="18"/>
      <c r="AO10" s="18"/>
      <c r="AP10" s="13"/>
    </row>
    <row r="11" spans="1:52" s="17" customFormat="1" ht="12.65" customHeight="1">
      <c r="A11" s="197"/>
      <c r="B11" s="185"/>
      <c r="C11" s="190"/>
      <c r="D11" s="134" t="s">
        <v>103</v>
      </c>
      <c r="E11" s="135" t="s">
        <v>102</v>
      </c>
      <c r="F11" s="135" t="s">
        <v>113</v>
      </c>
      <c r="G11" s="135" t="s">
        <v>97</v>
      </c>
      <c r="H11" s="135" t="s">
        <v>98</v>
      </c>
      <c r="I11" s="135" t="s">
        <v>99</v>
      </c>
      <c r="J11" s="135" t="s">
        <v>187</v>
      </c>
      <c r="K11" s="135" t="s">
        <v>143</v>
      </c>
      <c r="L11" s="135" t="s">
        <v>130</v>
      </c>
      <c r="M11" s="135" t="s">
        <v>95</v>
      </c>
      <c r="N11" s="135" t="s">
        <v>104</v>
      </c>
      <c r="O11" s="135" t="s">
        <v>96</v>
      </c>
      <c r="P11" s="135" t="s">
        <v>120</v>
      </c>
      <c r="Q11" s="135" t="s">
        <v>107</v>
      </c>
      <c r="R11" s="135" t="s">
        <v>162</v>
      </c>
      <c r="S11" s="135" t="s">
        <v>152</v>
      </c>
      <c r="T11" s="135" t="s">
        <v>146</v>
      </c>
      <c r="U11" s="135" t="s">
        <v>108</v>
      </c>
      <c r="V11" s="135" t="s">
        <v>154</v>
      </c>
      <c r="W11" s="135" t="s">
        <v>116</v>
      </c>
      <c r="X11" s="135" t="s">
        <v>119</v>
      </c>
      <c r="Y11" s="135" t="s">
        <v>114</v>
      </c>
      <c r="Z11" s="135" t="s">
        <v>115</v>
      </c>
      <c r="AA11" s="135" t="s">
        <v>192</v>
      </c>
      <c r="AB11" s="135" t="s">
        <v>172</v>
      </c>
      <c r="AC11" s="135" t="s">
        <v>193</v>
      </c>
      <c r="AD11" s="135" t="s">
        <v>121</v>
      </c>
      <c r="AE11" s="136" t="s">
        <v>111</v>
      </c>
      <c r="AF11" s="135" t="s">
        <v>182</v>
      </c>
      <c r="AG11" s="135" t="s">
        <v>122</v>
      </c>
      <c r="AH11" s="135" t="s">
        <v>188</v>
      </c>
      <c r="AI11" s="135" t="s">
        <v>190</v>
      </c>
      <c r="AJ11" s="135" t="s">
        <v>139</v>
      </c>
      <c r="AK11" s="137"/>
      <c r="AL11" s="108"/>
      <c r="AM11" s="16"/>
      <c r="AN11" s="15" t="str">
        <f>IF(AN10&lt;&gt;"",VLOOKUP(AN10,#REF!,'TKB SÁNG'!#REF!,0),"")</f>
        <v/>
      </c>
      <c r="AO11" s="16"/>
      <c r="AP11" s="19"/>
      <c r="AX11" s="14"/>
    </row>
    <row r="12" spans="1:52" s="14" customFormat="1" ht="13.5" customHeight="1">
      <c r="A12" s="197"/>
      <c r="B12" s="138">
        <v>5</v>
      </c>
      <c r="C12" s="189" t="s">
        <v>92</v>
      </c>
      <c r="D12" s="131"/>
      <c r="E12" s="139"/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 t="s">
        <v>13</v>
      </c>
      <c r="Q12" s="139" t="s">
        <v>153</v>
      </c>
      <c r="R12" s="139" t="s">
        <v>14</v>
      </c>
      <c r="S12" s="139" t="s">
        <v>131</v>
      </c>
      <c r="T12" s="139" t="s">
        <v>14</v>
      </c>
      <c r="U12" s="139" t="s">
        <v>151</v>
      </c>
      <c r="V12" s="139" t="s">
        <v>161</v>
      </c>
      <c r="W12" s="132" t="s">
        <v>8</v>
      </c>
      <c r="X12" s="132" t="s">
        <v>13</v>
      </c>
      <c r="Y12" s="132" t="s">
        <v>161</v>
      </c>
      <c r="Z12" s="132" t="s">
        <v>13</v>
      </c>
      <c r="AA12" s="132" t="s">
        <v>14</v>
      </c>
      <c r="AB12" s="132" t="s">
        <v>129</v>
      </c>
      <c r="AC12" s="132" t="s">
        <v>13</v>
      </c>
      <c r="AD12" s="132" t="s">
        <v>8</v>
      </c>
      <c r="AE12" s="144" t="s">
        <v>14</v>
      </c>
      <c r="AF12" s="132" t="s">
        <v>213</v>
      </c>
      <c r="AG12" s="132" t="s">
        <v>129</v>
      </c>
      <c r="AH12" s="132" t="s">
        <v>8</v>
      </c>
      <c r="AI12" s="132" t="s">
        <v>179</v>
      </c>
      <c r="AJ12" s="132" t="s">
        <v>8</v>
      </c>
      <c r="AK12" s="133"/>
      <c r="AL12" s="109"/>
      <c r="AM12" s="18"/>
      <c r="AN12" s="18"/>
      <c r="AO12" s="18"/>
      <c r="AP12" s="13"/>
    </row>
    <row r="13" spans="1:52" s="17" customFormat="1" ht="12.65" customHeight="1" thickBot="1">
      <c r="A13" s="197"/>
      <c r="B13" s="145"/>
      <c r="C13" s="191"/>
      <c r="D13" s="146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 t="s">
        <v>104</v>
      </c>
      <c r="Q13" s="147" t="s">
        <v>154</v>
      </c>
      <c r="R13" s="147" t="s">
        <v>109</v>
      </c>
      <c r="S13" s="147" t="s">
        <v>192</v>
      </c>
      <c r="T13" s="147" t="s">
        <v>146</v>
      </c>
      <c r="U13" s="147" t="s">
        <v>119</v>
      </c>
      <c r="V13" s="147" t="s">
        <v>110</v>
      </c>
      <c r="W13" s="147" t="s">
        <v>116</v>
      </c>
      <c r="X13" s="147" t="s">
        <v>113</v>
      </c>
      <c r="Y13" s="147" t="s">
        <v>172</v>
      </c>
      <c r="Z13" s="147" t="s">
        <v>170</v>
      </c>
      <c r="AA13" s="147" t="s">
        <v>182</v>
      </c>
      <c r="AB13" s="147" t="s">
        <v>122</v>
      </c>
      <c r="AC13" s="147" t="s">
        <v>193</v>
      </c>
      <c r="AD13" s="147" t="s">
        <v>120</v>
      </c>
      <c r="AE13" s="148" t="s">
        <v>187</v>
      </c>
      <c r="AF13" s="147" t="s">
        <v>121</v>
      </c>
      <c r="AG13" s="147" t="s">
        <v>188</v>
      </c>
      <c r="AH13" s="147" t="s">
        <v>118</v>
      </c>
      <c r="AI13" s="147" t="s">
        <v>190</v>
      </c>
      <c r="AJ13" s="147" t="s">
        <v>139</v>
      </c>
      <c r="AK13" s="149"/>
      <c r="AL13" s="110"/>
      <c r="AM13" s="60"/>
      <c r="AN13" s="59" t="str">
        <f>IF(AN12&lt;&gt;"",VLOOKUP(AN12,#REF!,'TKB SÁNG'!#REF!,0),"")</f>
        <v/>
      </c>
      <c r="AO13" s="60"/>
      <c r="AP13" s="19"/>
      <c r="AX13" s="14"/>
    </row>
    <row r="14" spans="1:52" s="14" customFormat="1" ht="13.5" customHeight="1" thickTop="1">
      <c r="A14" s="196" t="s">
        <v>3</v>
      </c>
      <c r="B14" s="193">
        <v>1</v>
      </c>
      <c r="C14" s="195" t="s">
        <v>43</v>
      </c>
      <c r="D14" s="150" t="s">
        <v>127</v>
      </c>
      <c r="E14" s="151" t="s">
        <v>129</v>
      </c>
      <c r="F14" s="151" t="s">
        <v>127</v>
      </c>
      <c r="G14" s="151" t="s">
        <v>14</v>
      </c>
      <c r="H14" s="151" t="s">
        <v>13</v>
      </c>
      <c r="I14" s="151" t="s">
        <v>127</v>
      </c>
      <c r="J14" s="151" t="s">
        <v>13</v>
      </c>
      <c r="K14" s="151" t="s">
        <v>8</v>
      </c>
      <c r="L14" s="151" t="s">
        <v>13</v>
      </c>
      <c r="M14" s="151" t="s">
        <v>14</v>
      </c>
      <c r="N14" s="151" t="s">
        <v>13</v>
      </c>
      <c r="O14" s="151" t="s">
        <v>8</v>
      </c>
      <c r="P14" s="151" t="s">
        <v>145</v>
      </c>
      <c r="Q14" s="151" t="s">
        <v>155</v>
      </c>
      <c r="R14" s="151" t="s">
        <v>150</v>
      </c>
      <c r="S14" s="151" t="s">
        <v>8</v>
      </c>
      <c r="T14" s="151" t="s">
        <v>179</v>
      </c>
      <c r="U14" s="151" t="s">
        <v>145</v>
      </c>
      <c r="V14" s="151" t="s">
        <v>11</v>
      </c>
      <c r="W14" s="151" t="s">
        <v>16</v>
      </c>
      <c r="X14" s="151" t="s">
        <v>14</v>
      </c>
      <c r="Y14" s="151" t="s">
        <v>13</v>
      </c>
      <c r="Z14" s="151" t="s">
        <v>145</v>
      </c>
      <c r="AA14" s="151" t="s">
        <v>129</v>
      </c>
      <c r="AB14" s="151" t="s">
        <v>129</v>
      </c>
      <c r="AC14" s="151" t="s">
        <v>93</v>
      </c>
      <c r="AD14" s="151" t="s">
        <v>8</v>
      </c>
      <c r="AE14" s="152" t="s">
        <v>8</v>
      </c>
      <c r="AF14" s="151" t="s">
        <v>131</v>
      </c>
      <c r="AG14" s="151" t="s">
        <v>167</v>
      </c>
      <c r="AH14" s="151" t="s">
        <v>167</v>
      </c>
      <c r="AI14" s="151" t="s">
        <v>131</v>
      </c>
      <c r="AJ14" s="151" t="s">
        <v>145</v>
      </c>
      <c r="AK14" s="153" t="s">
        <v>19</v>
      </c>
      <c r="AL14" s="111"/>
      <c r="AM14" s="58"/>
      <c r="AN14" s="58"/>
      <c r="AO14" s="58"/>
      <c r="AP14" s="13"/>
    </row>
    <row r="15" spans="1:52" ht="12.65" customHeight="1">
      <c r="A15" s="197"/>
      <c r="B15" s="194"/>
      <c r="C15" s="190"/>
      <c r="D15" s="134" t="s">
        <v>128</v>
      </c>
      <c r="E15" s="135" t="s">
        <v>130</v>
      </c>
      <c r="F15" s="135" t="s">
        <v>143</v>
      </c>
      <c r="G15" s="135" t="s">
        <v>138</v>
      </c>
      <c r="H15" s="147" t="s">
        <v>140</v>
      </c>
      <c r="I15" s="135" t="s">
        <v>137</v>
      </c>
      <c r="J15" s="135" t="s">
        <v>189</v>
      </c>
      <c r="K15" s="135" t="s">
        <v>101</v>
      </c>
      <c r="L15" s="135" t="s">
        <v>94</v>
      </c>
      <c r="M15" s="135" t="s">
        <v>187</v>
      </c>
      <c r="N15" s="135" t="s">
        <v>104</v>
      </c>
      <c r="O15" s="135" t="s">
        <v>184</v>
      </c>
      <c r="P15" s="135" t="s">
        <v>141</v>
      </c>
      <c r="Q15" s="135" t="s">
        <v>156</v>
      </c>
      <c r="R15" s="135" t="s">
        <v>149</v>
      </c>
      <c r="S15" s="135" t="s">
        <v>108</v>
      </c>
      <c r="T15" s="135" t="s">
        <v>190</v>
      </c>
      <c r="U15" s="135" t="s">
        <v>158</v>
      </c>
      <c r="V15" s="135" t="s">
        <v>116</v>
      </c>
      <c r="W15" s="135" t="s">
        <v>148</v>
      </c>
      <c r="X15" s="135" t="s">
        <v>174</v>
      </c>
      <c r="Y15" s="135" t="s">
        <v>114</v>
      </c>
      <c r="Z15" s="135" t="s">
        <v>173</v>
      </c>
      <c r="AA15" s="135" t="s">
        <v>193</v>
      </c>
      <c r="AB15" s="135" t="s">
        <v>122</v>
      </c>
      <c r="AC15" s="135" t="s">
        <v>119</v>
      </c>
      <c r="AD15" s="135" t="s">
        <v>120</v>
      </c>
      <c r="AE15" s="136" t="s">
        <v>171</v>
      </c>
      <c r="AF15" s="135" t="s">
        <v>192</v>
      </c>
      <c r="AG15" s="135" t="s">
        <v>160</v>
      </c>
      <c r="AH15" s="135" t="s">
        <v>176</v>
      </c>
      <c r="AI15" s="135" t="s">
        <v>194</v>
      </c>
      <c r="AJ15" s="135" t="s">
        <v>169</v>
      </c>
      <c r="AK15" s="137" t="s">
        <v>196</v>
      </c>
      <c r="AL15" s="112"/>
      <c r="AM15" s="22"/>
      <c r="AN15" s="21" t="str">
        <f>IF(AN14&lt;&gt;"",VLOOKUP(AN14,#REF!,'TKB SÁNG'!#REF!,0),"")</f>
        <v/>
      </c>
      <c r="AO15" s="22"/>
      <c r="AP15" s="13"/>
      <c r="AX15" s="14"/>
    </row>
    <row r="16" spans="1:52" s="14" customFormat="1" ht="13.5" customHeight="1">
      <c r="A16" s="197"/>
      <c r="B16" s="138">
        <v>2</v>
      </c>
      <c r="C16" s="189" t="s">
        <v>90</v>
      </c>
      <c r="D16" s="131" t="s">
        <v>127</v>
      </c>
      <c r="E16" s="139" t="s">
        <v>13</v>
      </c>
      <c r="F16" s="139" t="s">
        <v>127</v>
      </c>
      <c r="G16" s="139" t="s">
        <v>14</v>
      </c>
      <c r="H16" s="139" t="s">
        <v>145</v>
      </c>
      <c r="I16" s="139" t="s">
        <v>129</v>
      </c>
      <c r="J16" s="139" t="s">
        <v>13</v>
      </c>
      <c r="K16" s="139" t="s">
        <v>13</v>
      </c>
      <c r="L16" s="139" t="s">
        <v>13</v>
      </c>
      <c r="M16" s="139" t="s">
        <v>129</v>
      </c>
      <c r="N16" s="139" t="s">
        <v>13</v>
      </c>
      <c r="O16" s="139" t="s">
        <v>13</v>
      </c>
      <c r="P16" s="139" t="s">
        <v>129</v>
      </c>
      <c r="Q16" s="139" t="s">
        <v>131</v>
      </c>
      <c r="R16" s="132" t="s">
        <v>131</v>
      </c>
      <c r="S16" s="132" t="s">
        <v>8</v>
      </c>
      <c r="T16" s="132" t="s">
        <v>145</v>
      </c>
      <c r="U16" s="132" t="s">
        <v>155</v>
      </c>
      <c r="V16" s="132" t="s">
        <v>8</v>
      </c>
      <c r="W16" s="139" t="s">
        <v>145</v>
      </c>
      <c r="X16" s="139" t="s">
        <v>13</v>
      </c>
      <c r="Y16" s="139" t="s">
        <v>13</v>
      </c>
      <c r="Z16" s="132" t="s">
        <v>153</v>
      </c>
      <c r="AA16" s="132" t="s">
        <v>161</v>
      </c>
      <c r="AB16" s="132" t="s">
        <v>11</v>
      </c>
      <c r="AC16" s="132" t="s">
        <v>151</v>
      </c>
      <c r="AD16" s="132" t="s">
        <v>8</v>
      </c>
      <c r="AE16" s="144" t="s">
        <v>8</v>
      </c>
      <c r="AF16" s="132" t="s">
        <v>14</v>
      </c>
      <c r="AG16" s="132" t="s">
        <v>8</v>
      </c>
      <c r="AH16" s="132" t="s">
        <v>13</v>
      </c>
      <c r="AI16" s="132" t="s">
        <v>161</v>
      </c>
      <c r="AJ16" s="139" t="s">
        <v>167</v>
      </c>
      <c r="AK16" s="141" t="s">
        <v>19</v>
      </c>
      <c r="AL16" s="113"/>
      <c r="AM16" s="18"/>
      <c r="AN16" s="18"/>
      <c r="AO16" s="18"/>
      <c r="AP16" s="13"/>
    </row>
    <row r="17" spans="1:50" ht="12.65" customHeight="1">
      <c r="A17" s="197"/>
      <c r="B17" s="185"/>
      <c r="C17" s="190"/>
      <c r="D17" s="134" t="s">
        <v>128</v>
      </c>
      <c r="E17" s="135" t="s">
        <v>95</v>
      </c>
      <c r="F17" s="135" t="s">
        <v>143</v>
      </c>
      <c r="G17" s="135" t="s">
        <v>138</v>
      </c>
      <c r="H17" s="135" t="s">
        <v>141</v>
      </c>
      <c r="I17" s="135" t="s">
        <v>122</v>
      </c>
      <c r="J17" s="135" t="s">
        <v>189</v>
      </c>
      <c r="K17" s="135" t="s">
        <v>144</v>
      </c>
      <c r="L17" s="135" t="s">
        <v>94</v>
      </c>
      <c r="M17" s="135" t="s">
        <v>130</v>
      </c>
      <c r="N17" s="135" t="s">
        <v>104</v>
      </c>
      <c r="O17" s="135" t="s">
        <v>105</v>
      </c>
      <c r="P17" s="135" t="s">
        <v>193</v>
      </c>
      <c r="Q17" s="135" t="s">
        <v>192</v>
      </c>
      <c r="R17" s="135" t="s">
        <v>194</v>
      </c>
      <c r="S17" s="135" t="s">
        <v>108</v>
      </c>
      <c r="T17" s="135" t="s">
        <v>169</v>
      </c>
      <c r="U17" s="135" t="s">
        <v>125</v>
      </c>
      <c r="V17" s="135" t="s">
        <v>116</v>
      </c>
      <c r="W17" s="135" t="s">
        <v>173</v>
      </c>
      <c r="X17" s="135" t="s">
        <v>113</v>
      </c>
      <c r="Y17" s="135" t="s">
        <v>114</v>
      </c>
      <c r="Z17" s="135" t="s">
        <v>170</v>
      </c>
      <c r="AA17" s="135" t="s">
        <v>123</v>
      </c>
      <c r="AB17" s="135" t="s">
        <v>184</v>
      </c>
      <c r="AC17" s="135" t="s">
        <v>119</v>
      </c>
      <c r="AD17" s="135" t="s">
        <v>120</v>
      </c>
      <c r="AE17" s="136" t="s">
        <v>171</v>
      </c>
      <c r="AF17" s="135" t="s">
        <v>182</v>
      </c>
      <c r="AG17" s="135" t="s">
        <v>59</v>
      </c>
      <c r="AH17" s="135" t="s">
        <v>188</v>
      </c>
      <c r="AI17" s="135" t="s">
        <v>110</v>
      </c>
      <c r="AJ17" s="135" t="s">
        <v>160</v>
      </c>
      <c r="AK17" s="137" t="s">
        <v>196</v>
      </c>
      <c r="AL17" s="112"/>
      <c r="AM17" s="22"/>
      <c r="AN17" s="21" t="str">
        <f>IF(AN16&lt;&gt;"",VLOOKUP(AN16,#REF!,'TKB SÁNG'!#REF!,0),"")</f>
        <v/>
      </c>
      <c r="AO17" s="22"/>
      <c r="AP17" s="13"/>
      <c r="AX17" s="14"/>
    </row>
    <row r="18" spans="1:50" s="14" customFormat="1" ht="13.5" customHeight="1">
      <c r="A18" s="197"/>
      <c r="B18" s="138">
        <v>3</v>
      </c>
      <c r="C18" s="189" t="s">
        <v>201</v>
      </c>
      <c r="D18" s="131" t="s">
        <v>13</v>
      </c>
      <c r="E18" s="139" t="s">
        <v>13</v>
      </c>
      <c r="F18" s="139" t="s">
        <v>8</v>
      </c>
      <c r="G18" s="139" t="s">
        <v>127</v>
      </c>
      <c r="H18" s="139" t="s">
        <v>129</v>
      </c>
      <c r="I18" s="139" t="s">
        <v>13</v>
      </c>
      <c r="J18" s="139" t="s">
        <v>8</v>
      </c>
      <c r="K18" s="139" t="s">
        <v>13</v>
      </c>
      <c r="L18" s="139" t="s">
        <v>14</v>
      </c>
      <c r="M18" s="139" t="s">
        <v>14</v>
      </c>
      <c r="N18" s="139" t="s">
        <v>127</v>
      </c>
      <c r="O18" s="139" t="s">
        <v>13</v>
      </c>
      <c r="P18" s="139" t="s">
        <v>16</v>
      </c>
      <c r="Q18" s="139" t="s">
        <v>145</v>
      </c>
      <c r="R18" s="139" t="s">
        <v>8</v>
      </c>
      <c r="S18" s="139" t="s">
        <v>155</v>
      </c>
      <c r="T18" s="139" t="s">
        <v>16</v>
      </c>
      <c r="U18" s="139" t="s">
        <v>8</v>
      </c>
      <c r="V18" s="139" t="s">
        <v>155</v>
      </c>
      <c r="W18" s="139" t="s">
        <v>151</v>
      </c>
      <c r="X18" s="139" t="s">
        <v>13</v>
      </c>
      <c r="Y18" s="139" t="s">
        <v>145</v>
      </c>
      <c r="Z18" s="132" t="s">
        <v>161</v>
      </c>
      <c r="AA18" s="132" t="s">
        <v>167</v>
      </c>
      <c r="AB18" s="132" t="s">
        <v>167</v>
      </c>
      <c r="AC18" s="132" t="s">
        <v>13</v>
      </c>
      <c r="AD18" s="132" t="s">
        <v>150</v>
      </c>
      <c r="AE18" s="144" t="s">
        <v>153</v>
      </c>
      <c r="AF18" s="132" t="s">
        <v>14</v>
      </c>
      <c r="AG18" s="132" t="s">
        <v>8</v>
      </c>
      <c r="AH18" s="132" t="s">
        <v>161</v>
      </c>
      <c r="AI18" s="132" t="s">
        <v>8</v>
      </c>
      <c r="AJ18" s="139" t="s">
        <v>16</v>
      </c>
      <c r="AK18" s="141" t="s">
        <v>19</v>
      </c>
      <c r="AL18" s="113"/>
      <c r="AM18" s="18"/>
      <c r="AN18" s="18"/>
      <c r="AO18" s="18"/>
      <c r="AP18" s="13"/>
    </row>
    <row r="19" spans="1:50" ht="12.65" customHeight="1">
      <c r="A19" s="197"/>
      <c r="B19" s="185"/>
      <c r="C19" s="190"/>
      <c r="D19" s="134" t="s">
        <v>94</v>
      </c>
      <c r="E19" s="135" t="s">
        <v>95</v>
      </c>
      <c r="F19" s="135" t="s">
        <v>116</v>
      </c>
      <c r="G19" s="135" t="s">
        <v>137</v>
      </c>
      <c r="H19" s="135" t="s">
        <v>130</v>
      </c>
      <c r="I19" s="135" t="s">
        <v>114</v>
      </c>
      <c r="J19" s="135" t="s">
        <v>100</v>
      </c>
      <c r="K19" s="135" t="s">
        <v>144</v>
      </c>
      <c r="L19" s="135" t="s">
        <v>138</v>
      </c>
      <c r="M19" s="135" t="s">
        <v>187</v>
      </c>
      <c r="N19" s="135" t="s">
        <v>128</v>
      </c>
      <c r="O19" s="135" t="s">
        <v>105</v>
      </c>
      <c r="P19" s="135" t="s">
        <v>148</v>
      </c>
      <c r="Q19" s="135" t="s">
        <v>158</v>
      </c>
      <c r="R19" s="135" t="s">
        <v>108</v>
      </c>
      <c r="S19" s="135" t="s">
        <v>125</v>
      </c>
      <c r="T19" s="135" t="s">
        <v>170</v>
      </c>
      <c r="U19" s="135" t="s">
        <v>171</v>
      </c>
      <c r="V19" s="135" t="s">
        <v>156</v>
      </c>
      <c r="W19" s="135" t="s">
        <v>119</v>
      </c>
      <c r="X19" s="135" t="s">
        <v>113</v>
      </c>
      <c r="Y19" s="135" t="s">
        <v>173</v>
      </c>
      <c r="Z19" s="135" t="s">
        <v>110</v>
      </c>
      <c r="AA19" s="135" t="s">
        <v>176</v>
      </c>
      <c r="AB19" s="135" t="s">
        <v>160</v>
      </c>
      <c r="AC19" s="135" t="s">
        <v>193</v>
      </c>
      <c r="AD19" s="135" t="s">
        <v>149</v>
      </c>
      <c r="AE19" s="136" t="s">
        <v>111</v>
      </c>
      <c r="AF19" s="135" t="s">
        <v>182</v>
      </c>
      <c r="AG19" s="135" t="s">
        <v>59</v>
      </c>
      <c r="AH19" s="135" t="s">
        <v>123</v>
      </c>
      <c r="AI19" s="147" t="s">
        <v>190</v>
      </c>
      <c r="AJ19" s="147" t="s">
        <v>140</v>
      </c>
      <c r="AK19" s="149" t="s">
        <v>196</v>
      </c>
      <c r="AL19" s="112"/>
      <c r="AM19" s="22"/>
      <c r="AN19" s="21" t="str">
        <f>IF(AN18&lt;&gt;"",VLOOKUP(AN18,#REF!,'TKB SÁNG'!#REF!,0),"")</f>
        <v/>
      </c>
      <c r="AO19" s="22"/>
      <c r="AP19" s="13"/>
      <c r="AX19" s="14"/>
    </row>
    <row r="20" spans="1:50" s="14" customFormat="1" ht="13.5" customHeight="1">
      <c r="A20" s="197"/>
      <c r="B20" s="138">
        <v>4</v>
      </c>
      <c r="C20" s="189" t="s">
        <v>91</v>
      </c>
      <c r="D20" s="154" t="s">
        <v>129</v>
      </c>
      <c r="E20" s="155" t="s">
        <v>127</v>
      </c>
      <c r="F20" s="155" t="s">
        <v>8</v>
      </c>
      <c r="G20" s="155" t="s">
        <v>8</v>
      </c>
      <c r="H20" s="155" t="s">
        <v>127</v>
      </c>
      <c r="I20" s="155" t="s">
        <v>13</v>
      </c>
      <c r="J20" s="155" t="s">
        <v>14</v>
      </c>
      <c r="K20" s="155" t="s">
        <v>145</v>
      </c>
      <c r="L20" s="155" t="s">
        <v>14</v>
      </c>
      <c r="M20" s="155" t="s">
        <v>13</v>
      </c>
      <c r="N20" s="155" t="s">
        <v>129</v>
      </c>
      <c r="O20" s="155" t="s">
        <v>129</v>
      </c>
      <c r="P20" s="155" t="s">
        <v>150</v>
      </c>
      <c r="Q20" s="155" t="s">
        <v>14</v>
      </c>
      <c r="R20" s="155" t="s">
        <v>145</v>
      </c>
      <c r="S20" s="155" t="s">
        <v>145</v>
      </c>
      <c r="T20" s="155" t="s">
        <v>8</v>
      </c>
      <c r="U20" s="156" t="s">
        <v>16</v>
      </c>
      <c r="V20" s="156" t="s">
        <v>13</v>
      </c>
      <c r="W20" s="155" t="s">
        <v>14</v>
      </c>
      <c r="X20" s="155" t="s">
        <v>179</v>
      </c>
      <c r="Y20" s="155" t="s">
        <v>167</v>
      </c>
      <c r="Z20" s="155" t="s">
        <v>8</v>
      </c>
      <c r="AA20" s="155" t="s">
        <v>14</v>
      </c>
      <c r="AB20" s="155" t="s">
        <v>155</v>
      </c>
      <c r="AC20" s="155" t="s">
        <v>129</v>
      </c>
      <c r="AD20" s="155" t="s">
        <v>16</v>
      </c>
      <c r="AE20" s="155" t="s">
        <v>13</v>
      </c>
      <c r="AF20" s="155" t="s">
        <v>155</v>
      </c>
      <c r="AG20" s="155" t="s">
        <v>131</v>
      </c>
      <c r="AH20" s="157" t="s">
        <v>14</v>
      </c>
      <c r="AI20" s="155" t="s">
        <v>13</v>
      </c>
      <c r="AJ20" s="155" t="s">
        <v>13</v>
      </c>
      <c r="AK20" s="158"/>
      <c r="AL20" s="113"/>
      <c r="AM20" s="18"/>
      <c r="AN20" s="18"/>
      <c r="AO20" s="18"/>
      <c r="AP20" s="13"/>
    </row>
    <row r="21" spans="1:50" ht="12.65" customHeight="1">
      <c r="A21" s="197"/>
      <c r="B21" s="185"/>
      <c r="C21" s="190"/>
      <c r="D21" s="134" t="s">
        <v>130</v>
      </c>
      <c r="E21" s="135" t="s">
        <v>135</v>
      </c>
      <c r="F21" s="135" t="s">
        <v>116</v>
      </c>
      <c r="G21" s="135" t="s">
        <v>120</v>
      </c>
      <c r="H21" s="135" t="s">
        <v>128</v>
      </c>
      <c r="I21" s="135" t="s">
        <v>114</v>
      </c>
      <c r="J21" s="135" t="s">
        <v>187</v>
      </c>
      <c r="K21" s="135" t="s">
        <v>141</v>
      </c>
      <c r="L21" s="135" t="s">
        <v>138</v>
      </c>
      <c r="M21" s="135" t="s">
        <v>95</v>
      </c>
      <c r="N21" s="135" t="s">
        <v>122</v>
      </c>
      <c r="O21" s="135" t="s">
        <v>193</v>
      </c>
      <c r="P21" s="135" t="s">
        <v>149</v>
      </c>
      <c r="Q21" s="135" t="s">
        <v>157</v>
      </c>
      <c r="R21" s="135" t="s">
        <v>158</v>
      </c>
      <c r="S21" s="135" t="s">
        <v>169</v>
      </c>
      <c r="T21" s="135" t="s">
        <v>118</v>
      </c>
      <c r="U21" s="135" t="s">
        <v>148</v>
      </c>
      <c r="V21" s="135" t="s">
        <v>105</v>
      </c>
      <c r="W21" s="135" t="s">
        <v>98</v>
      </c>
      <c r="X21" s="135" t="s">
        <v>190</v>
      </c>
      <c r="Y21" s="135" t="s">
        <v>176</v>
      </c>
      <c r="Z21" s="135" t="s">
        <v>100</v>
      </c>
      <c r="AA21" s="135" t="s">
        <v>182</v>
      </c>
      <c r="AB21" s="135" t="s">
        <v>156</v>
      </c>
      <c r="AC21" s="135" t="s">
        <v>188</v>
      </c>
      <c r="AD21" s="135" t="s">
        <v>140</v>
      </c>
      <c r="AE21" s="135" t="s">
        <v>111</v>
      </c>
      <c r="AF21" s="135" t="s">
        <v>125</v>
      </c>
      <c r="AG21" s="135" t="s">
        <v>194</v>
      </c>
      <c r="AH21" s="135" t="s">
        <v>177</v>
      </c>
      <c r="AI21" s="135" t="s">
        <v>124</v>
      </c>
      <c r="AJ21" s="135" t="s">
        <v>170</v>
      </c>
      <c r="AK21" s="137"/>
      <c r="AL21" s="114"/>
      <c r="AM21" s="1"/>
      <c r="AN21" s="1"/>
      <c r="AO21" s="1"/>
      <c r="AP21" s="13"/>
      <c r="AX21" s="14"/>
    </row>
    <row r="22" spans="1:50" s="14" customFormat="1" ht="13.5" customHeight="1">
      <c r="A22" s="197"/>
      <c r="B22" s="138">
        <v>5</v>
      </c>
      <c r="C22" s="189" t="s">
        <v>92</v>
      </c>
      <c r="D22" s="154"/>
      <c r="E22" s="155"/>
      <c r="F22" s="155"/>
      <c r="G22" s="155"/>
      <c r="H22" s="155"/>
      <c r="I22" s="155"/>
      <c r="J22" s="155" t="s">
        <v>33</v>
      </c>
      <c r="K22" s="155"/>
      <c r="L22" s="155"/>
      <c r="M22" s="155"/>
      <c r="N22" s="156"/>
      <c r="O22" s="155"/>
      <c r="P22" s="155" t="s">
        <v>127</v>
      </c>
      <c r="Q22" s="155" t="s">
        <v>14</v>
      </c>
      <c r="R22" s="155" t="s">
        <v>151</v>
      </c>
      <c r="S22" s="155" t="s">
        <v>129</v>
      </c>
      <c r="T22" s="156" t="s">
        <v>8</v>
      </c>
      <c r="U22" s="155" t="s">
        <v>131</v>
      </c>
      <c r="V22" s="156" t="s">
        <v>13</v>
      </c>
      <c r="W22" s="159" t="s">
        <v>14</v>
      </c>
      <c r="X22" s="159" t="s">
        <v>8</v>
      </c>
      <c r="Y22" s="159" t="s">
        <v>14</v>
      </c>
      <c r="Z22" s="159" t="s">
        <v>8</v>
      </c>
      <c r="AA22" s="159" t="s">
        <v>14</v>
      </c>
      <c r="AB22" s="159" t="s">
        <v>150</v>
      </c>
      <c r="AC22" s="159" t="s">
        <v>8</v>
      </c>
      <c r="AD22" s="159" t="s">
        <v>155</v>
      </c>
      <c r="AE22" s="159" t="s">
        <v>129</v>
      </c>
      <c r="AF22" s="159" t="s">
        <v>161</v>
      </c>
      <c r="AG22" s="159" t="s">
        <v>179</v>
      </c>
      <c r="AH22" s="159" t="s">
        <v>16</v>
      </c>
      <c r="AI22" s="159" t="s">
        <v>13</v>
      </c>
      <c r="AJ22" s="159" t="s">
        <v>13</v>
      </c>
      <c r="AK22" s="160"/>
      <c r="AL22" s="113"/>
      <c r="AM22" s="18"/>
      <c r="AN22" s="18"/>
      <c r="AO22" s="18"/>
      <c r="AP22" s="13"/>
    </row>
    <row r="23" spans="1:50" ht="12.65" customHeight="1" thickBot="1">
      <c r="A23" s="201"/>
      <c r="B23" s="145"/>
      <c r="C23" s="191"/>
      <c r="D23" s="161"/>
      <c r="E23" s="162"/>
      <c r="F23" s="162"/>
      <c r="G23" s="162"/>
      <c r="H23" s="162"/>
      <c r="I23" s="162"/>
      <c r="J23" s="162"/>
      <c r="K23" s="162"/>
      <c r="L23" s="162"/>
      <c r="M23" s="162"/>
      <c r="N23" s="162"/>
      <c r="O23" s="162"/>
      <c r="P23" s="162" t="s">
        <v>128</v>
      </c>
      <c r="Q23" s="162" t="s">
        <v>157</v>
      </c>
      <c r="R23" s="162" t="s">
        <v>119</v>
      </c>
      <c r="S23" s="162" t="s">
        <v>188</v>
      </c>
      <c r="T23" s="162" t="s">
        <v>118</v>
      </c>
      <c r="U23" s="162" t="s">
        <v>194</v>
      </c>
      <c r="V23" s="162" t="s">
        <v>105</v>
      </c>
      <c r="W23" s="163" t="s">
        <v>98</v>
      </c>
      <c r="X23" s="163" t="s">
        <v>190</v>
      </c>
      <c r="Y23" s="163" t="s">
        <v>177</v>
      </c>
      <c r="Z23" s="163" t="s">
        <v>100</v>
      </c>
      <c r="AA23" s="163" t="s">
        <v>182</v>
      </c>
      <c r="AB23" s="163" t="s">
        <v>149</v>
      </c>
      <c r="AC23" s="163" t="s">
        <v>204</v>
      </c>
      <c r="AD23" s="163" t="s">
        <v>156</v>
      </c>
      <c r="AE23" s="163" t="s">
        <v>193</v>
      </c>
      <c r="AF23" s="163" t="s">
        <v>110</v>
      </c>
      <c r="AG23" s="163" t="s">
        <v>59</v>
      </c>
      <c r="AH23" s="163" t="s">
        <v>140</v>
      </c>
      <c r="AI23" s="163" t="s">
        <v>124</v>
      </c>
      <c r="AJ23" s="163" t="s">
        <v>170</v>
      </c>
      <c r="AK23" s="164"/>
      <c r="AL23" s="112"/>
      <c r="AM23" s="22"/>
      <c r="AN23" s="21" t="str">
        <f>IF(AN22&lt;&gt;"",VLOOKUP(AN22,#REF!,'TKB SÁNG'!#REF!,0),"")</f>
        <v/>
      </c>
      <c r="AO23" s="22"/>
      <c r="AP23" s="13"/>
      <c r="AX23" s="14"/>
    </row>
    <row r="24" spans="1:50" s="14" customFormat="1" ht="13.5" customHeight="1" thickTop="1">
      <c r="A24" s="196" t="s">
        <v>4</v>
      </c>
      <c r="B24" s="193">
        <v>1</v>
      </c>
      <c r="C24" s="195" t="s">
        <v>43</v>
      </c>
      <c r="D24" s="165" t="s">
        <v>13</v>
      </c>
      <c r="E24" s="132" t="s">
        <v>14</v>
      </c>
      <c r="F24" s="132" t="s">
        <v>13</v>
      </c>
      <c r="G24" s="132" t="s">
        <v>8</v>
      </c>
      <c r="H24" s="132" t="s">
        <v>8</v>
      </c>
      <c r="I24" s="132" t="s">
        <v>14</v>
      </c>
      <c r="J24" s="132" t="s">
        <v>127</v>
      </c>
      <c r="K24" s="132" t="s">
        <v>8</v>
      </c>
      <c r="L24" s="132" t="s">
        <v>131</v>
      </c>
      <c r="M24" s="132" t="s">
        <v>8</v>
      </c>
      <c r="N24" s="132" t="s">
        <v>8</v>
      </c>
      <c r="O24" s="132" t="s">
        <v>131</v>
      </c>
      <c r="P24" s="132" t="s">
        <v>145</v>
      </c>
      <c r="Q24" s="132" t="s">
        <v>13</v>
      </c>
      <c r="R24" s="132" t="s">
        <v>16</v>
      </c>
      <c r="S24" s="132" t="s">
        <v>131</v>
      </c>
      <c r="T24" s="132" t="s">
        <v>155</v>
      </c>
      <c r="U24" s="132" t="s">
        <v>14</v>
      </c>
      <c r="V24" s="132" t="s">
        <v>13</v>
      </c>
      <c r="W24" s="132" t="s">
        <v>150</v>
      </c>
      <c r="X24" s="132" t="s">
        <v>145</v>
      </c>
      <c r="Y24" s="132" t="s">
        <v>129</v>
      </c>
      <c r="Z24" s="132" t="s">
        <v>14</v>
      </c>
      <c r="AA24" s="132" t="s">
        <v>11</v>
      </c>
      <c r="AB24" s="132" t="s">
        <v>145</v>
      </c>
      <c r="AC24" s="132" t="s">
        <v>129</v>
      </c>
      <c r="AD24" s="132" t="s">
        <v>13</v>
      </c>
      <c r="AE24" s="144" t="s">
        <v>8</v>
      </c>
      <c r="AF24" s="132" t="s">
        <v>11</v>
      </c>
      <c r="AG24" s="132" t="s">
        <v>212</v>
      </c>
      <c r="AH24" s="132" t="s">
        <v>8</v>
      </c>
      <c r="AI24" s="132" t="s">
        <v>145</v>
      </c>
      <c r="AJ24" s="132" t="s">
        <v>11</v>
      </c>
      <c r="AK24" s="133"/>
      <c r="AL24" s="115"/>
      <c r="AM24" s="20"/>
      <c r="AN24" s="20"/>
      <c r="AO24" s="20"/>
      <c r="AP24" s="13"/>
    </row>
    <row r="25" spans="1:50" ht="12.65" customHeight="1">
      <c r="A25" s="197"/>
      <c r="B25" s="194"/>
      <c r="C25" s="190"/>
      <c r="D25" s="134" t="s">
        <v>94</v>
      </c>
      <c r="E25" s="135" t="s">
        <v>136</v>
      </c>
      <c r="F25" s="135" t="s">
        <v>117</v>
      </c>
      <c r="G25" s="135" t="s">
        <v>120</v>
      </c>
      <c r="H25" s="135" t="s">
        <v>139</v>
      </c>
      <c r="I25" s="135" t="s">
        <v>98</v>
      </c>
      <c r="J25" s="135" t="s">
        <v>135</v>
      </c>
      <c r="K25" s="135" t="s">
        <v>101</v>
      </c>
      <c r="L25" s="135" t="s">
        <v>132</v>
      </c>
      <c r="M25" s="135" t="s">
        <v>103</v>
      </c>
      <c r="N25" s="135" t="s">
        <v>147</v>
      </c>
      <c r="O25" s="135" t="s">
        <v>134</v>
      </c>
      <c r="P25" s="135" t="s">
        <v>141</v>
      </c>
      <c r="Q25" s="135" t="s">
        <v>97</v>
      </c>
      <c r="R25" s="135" t="s">
        <v>148</v>
      </c>
      <c r="S25" s="135" t="s">
        <v>192</v>
      </c>
      <c r="T25" s="135" t="s">
        <v>163</v>
      </c>
      <c r="U25" s="135" t="s">
        <v>191</v>
      </c>
      <c r="V25" s="135" t="s">
        <v>105</v>
      </c>
      <c r="W25" s="135" t="s">
        <v>159</v>
      </c>
      <c r="X25" s="135" t="s">
        <v>173</v>
      </c>
      <c r="Y25" s="135" t="s">
        <v>122</v>
      </c>
      <c r="Z25" s="135" t="s">
        <v>115</v>
      </c>
      <c r="AA25" s="135" t="s">
        <v>184</v>
      </c>
      <c r="AB25" s="135" t="s">
        <v>185</v>
      </c>
      <c r="AC25" s="135" t="s">
        <v>188</v>
      </c>
      <c r="AD25" s="135" t="s">
        <v>121</v>
      </c>
      <c r="AE25" s="136" t="s">
        <v>171</v>
      </c>
      <c r="AF25" s="135" t="s">
        <v>107</v>
      </c>
      <c r="AG25" s="135" t="s">
        <v>181</v>
      </c>
      <c r="AH25" s="135" t="s">
        <v>118</v>
      </c>
      <c r="AI25" s="135" t="s">
        <v>169</v>
      </c>
      <c r="AJ25" s="135" t="s">
        <v>165</v>
      </c>
      <c r="AK25" s="137"/>
      <c r="AL25" s="112"/>
      <c r="AM25" s="22"/>
      <c r="AN25" s="21" t="str">
        <f>IF(AN24&lt;&gt;"",VLOOKUP(AN24,#REF!,'TKB SÁNG'!#REF!,0),"")</f>
        <v/>
      </c>
      <c r="AO25" s="22"/>
      <c r="AP25" s="13"/>
      <c r="AX25" s="14"/>
    </row>
    <row r="26" spans="1:50" s="14" customFormat="1" ht="13.5" customHeight="1">
      <c r="A26" s="197"/>
      <c r="B26" s="138">
        <v>2</v>
      </c>
      <c r="C26" s="189" t="s">
        <v>90</v>
      </c>
      <c r="D26" s="131" t="s">
        <v>129</v>
      </c>
      <c r="E26" s="139" t="s">
        <v>14</v>
      </c>
      <c r="F26" s="139" t="s">
        <v>13</v>
      </c>
      <c r="G26" s="139" t="s">
        <v>8</v>
      </c>
      <c r="H26" s="132" t="s">
        <v>8</v>
      </c>
      <c r="I26" s="132" t="s">
        <v>127</v>
      </c>
      <c r="J26" s="132" t="s">
        <v>127</v>
      </c>
      <c r="K26" s="132" t="s">
        <v>8</v>
      </c>
      <c r="L26" s="132" t="s">
        <v>145</v>
      </c>
      <c r="M26" s="139" t="s">
        <v>8</v>
      </c>
      <c r="N26" s="139" t="s">
        <v>8</v>
      </c>
      <c r="O26" s="139" t="s">
        <v>8</v>
      </c>
      <c r="P26" s="139" t="s">
        <v>179</v>
      </c>
      <c r="Q26" s="139" t="s">
        <v>13</v>
      </c>
      <c r="R26" s="139" t="s">
        <v>155</v>
      </c>
      <c r="S26" s="139" t="s">
        <v>145</v>
      </c>
      <c r="T26" s="139" t="s">
        <v>13</v>
      </c>
      <c r="U26" s="132" t="s">
        <v>150</v>
      </c>
      <c r="V26" s="139" t="s">
        <v>13</v>
      </c>
      <c r="W26" s="139" t="s">
        <v>145</v>
      </c>
      <c r="X26" s="139" t="s">
        <v>131</v>
      </c>
      <c r="Y26" s="132" t="s">
        <v>11</v>
      </c>
      <c r="Z26" s="139" t="s">
        <v>150</v>
      </c>
      <c r="AA26" s="139" t="s">
        <v>8</v>
      </c>
      <c r="AB26" s="139" t="s">
        <v>13</v>
      </c>
      <c r="AC26" s="139" t="s">
        <v>13</v>
      </c>
      <c r="AD26" s="139" t="s">
        <v>13</v>
      </c>
      <c r="AE26" s="140" t="s">
        <v>179</v>
      </c>
      <c r="AF26" s="139" t="s">
        <v>145</v>
      </c>
      <c r="AG26" s="139" t="s">
        <v>129</v>
      </c>
      <c r="AH26" s="139" t="s">
        <v>8</v>
      </c>
      <c r="AI26" s="139" t="s">
        <v>16</v>
      </c>
      <c r="AJ26" s="139" t="s">
        <v>13</v>
      </c>
      <c r="AK26" s="141"/>
      <c r="AL26" s="113"/>
      <c r="AM26" s="18"/>
      <c r="AN26" s="18"/>
      <c r="AO26" s="18"/>
      <c r="AP26" s="13"/>
    </row>
    <row r="27" spans="1:50" ht="12.65" customHeight="1">
      <c r="A27" s="197"/>
      <c r="B27" s="185"/>
      <c r="C27" s="190"/>
      <c r="D27" s="134" t="s">
        <v>132</v>
      </c>
      <c r="E27" s="135" t="s">
        <v>136</v>
      </c>
      <c r="F27" s="135" t="s">
        <v>117</v>
      </c>
      <c r="G27" s="135" t="s">
        <v>120</v>
      </c>
      <c r="H27" s="135" t="s">
        <v>139</v>
      </c>
      <c r="I27" s="135" t="s">
        <v>137</v>
      </c>
      <c r="J27" s="135" t="s">
        <v>135</v>
      </c>
      <c r="K27" s="135" t="s">
        <v>101</v>
      </c>
      <c r="L27" s="135" t="s">
        <v>141</v>
      </c>
      <c r="M27" s="135" t="s">
        <v>103</v>
      </c>
      <c r="N27" s="135" t="s">
        <v>147</v>
      </c>
      <c r="O27" s="135" t="s">
        <v>184</v>
      </c>
      <c r="P27" s="135" t="s">
        <v>208</v>
      </c>
      <c r="Q27" s="135" t="s">
        <v>97</v>
      </c>
      <c r="R27" s="135" t="s">
        <v>163</v>
      </c>
      <c r="S27" s="135" t="s">
        <v>169</v>
      </c>
      <c r="T27" s="135" t="s">
        <v>154</v>
      </c>
      <c r="U27" s="135" t="s">
        <v>159</v>
      </c>
      <c r="V27" s="135" t="s">
        <v>105</v>
      </c>
      <c r="W27" s="135" t="s">
        <v>173</v>
      </c>
      <c r="X27" s="135" t="s">
        <v>192</v>
      </c>
      <c r="Y27" s="135" t="s">
        <v>165</v>
      </c>
      <c r="Z27" s="135" t="s">
        <v>181</v>
      </c>
      <c r="AA27" s="135" t="s">
        <v>190</v>
      </c>
      <c r="AB27" s="135" t="s">
        <v>134</v>
      </c>
      <c r="AC27" s="135" t="s">
        <v>193</v>
      </c>
      <c r="AD27" s="135" t="s">
        <v>121</v>
      </c>
      <c r="AE27" s="136" t="s">
        <v>171</v>
      </c>
      <c r="AF27" s="135" t="s">
        <v>185</v>
      </c>
      <c r="AG27" s="135" t="s">
        <v>122</v>
      </c>
      <c r="AH27" s="135" t="s">
        <v>118</v>
      </c>
      <c r="AI27" s="135" t="s">
        <v>148</v>
      </c>
      <c r="AJ27" s="135" t="s">
        <v>170</v>
      </c>
      <c r="AK27" s="137"/>
      <c r="AL27" s="112"/>
      <c r="AM27" s="22"/>
      <c r="AN27" s="21" t="str">
        <f>IF(AN26&lt;&gt;"",VLOOKUP(AN26,#REF!,'TKB SÁNG'!#REF!,0),"")</f>
        <v/>
      </c>
      <c r="AO27" s="22"/>
      <c r="AP27" s="13"/>
      <c r="AX27" s="14"/>
    </row>
    <row r="28" spans="1:50" s="14" customFormat="1" ht="13.5" customHeight="1">
      <c r="A28" s="197"/>
      <c r="B28" s="138">
        <v>3</v>
      </c>
      <c r="C28" s="189" t="s">
        <v>201</v>
      </c>
      <c r="D28" s="131" t="s">
        <v>8</v>
      </c>
      <c r="E28" s="139" t="s">
        <v>127</v>
      </c>
      <c r="F28" s="139" t="s">
        <v>129</v>
      </c>
      <c r="G28" s="139" t="s">
        <v>131</v>
      </c>
      <c r="H28" s="139" t="s">
        <v>14</v>
      </c>
      <c r="I28" s="139" t="s">
        <v>127</v>
      </c>
      <c r="J28" s="139" t="s">
        <v>131</v>
      </c>
      <c r="K28" s="139" t="s">
        <v>13</v>
      </c>
      <c r="L28" s="139" t="s">
        <v>13</v>
      </c>
      <c r="M28" s="139" t="s">
        <v>145</v>
      </c>
      <c r="N28" s="132" t="s">
        <v>153</v>
      </c>
      <c r="O28" s="139" t="s">
        <v>8</v>
      </c>
      <c r="P28" s="139" t="s">
        <v>167</v>
      </c>
      <c r="Q28" s="139" t="s">
        <v>8</v>
      </c>
      <c r="R28" s="139" t="s">
        <v>13</v>
      </c>
      <c r="S28" s="139" t="s">
        <v>16</v>
      </c>
      <c r="T28" s="139" t="s">
        <v>13</v>
      </c>
      <c r="U28" s="132" t="s">
        <v>8</v>
      </c>
      <c r="V28" s="139" t="s">
        <v>131</v>
      </c>
      <c r="W28" s="139" t="s">
        <v>11</v>
      </c>
      <c r="X28" s="139" t="s">
        <v>155</v>
      </c>
      <c r="Y28" s="139" t="s">
        <v>16</v>
      </c>
      <c r="Z28" s="139" t="s">
        <v>129</v>
      </c>
      <c r="AA28" s="139" t="s">
        <v>8</v>
      </c>
      <c r="AB28" s="139" t="s">
        <v>8</v>
      </c>
      <c r="AC28" s="139" t="s">
        <v>150</v>
      </c>
      <c r="AD28" s="132" t="s">
        <v>14</v>
      </c>
      <c r="AE28" s="140" t="s">
        <v>150</v>
      </c>
      <c r="AF28" s="139" t="s">
        <v>150</v>
      </c>
      <c r="AG28" s="139" t="s">
        <v>145</v>
      </c>
      <c r="AH28" s="139" t="s">
        <v>145</v>
      </c>
      <c r="AI28" s="139" t="s">
        <v>14</v>
      </c>
      <c r="AJ28" s="139" t="s">
        <v>13</v>
      </c>
      <c r="AK28" s="141"/>
      <c r="AL28" s="113"/>
      <c r="AM28" s="18"/>
      <c r="AN28" s="18"/>
      <c r="AO28" s="18"/>
      <c r="AP28" s="13"/>
    </row>
    <row r="29" spans="1:50" ht="12.65" customHeight="1">
      <c r="A29" s="197"/>
      <c r="B29" s="185"/>
      <c r="C29" s="190"/>
      <c r="D29" s="134" t="s">
        <v>103</v>
      </c>
      <c r="E29" s="135" t="s">
        <v>135</v>
      </c>
      <c r="F29" s="135" t="s">
        <v>193</v>
      </c>
      <c r="G29" s="135" t="s">
        <v>132</v>
      </c>
      <c r="H29" s="135" t="s">
        <v>98</v>
      </c>
      <c r="I29" s="135" t="s">
        <v>137</v>
      </c>
      <c r="J29" s="135" t="s">
        <v>113</v>
      </c>
      <c r="K29" s="135" t="s">
        <v>144</v>
      </c>
      <c r="L29" s="135" t="s">
        <v>94</v>
      </c>
      <c r="M29" s="135" t="s">
        <v>141</v>
      </c>
      <c r="N29" s="135" t="s">
        <v>209</v>
      </c>
      <c r="O29" s="135" t="s">
        <v>184</v>
      </c>
      <c r="P29" s="135" t="s">
        <v>176</v>
      </c>
      <c r="Q29" s="135" t="s">
        <v>107</v>
      </c>
      <c r="R29" s="135" t="s">
        <v>162</v>
      </c>
      <c r="S29" s="135" t="s">
        <v>117</v>
      </c>
      <c r="T29" s="135" t="s">
        <v>154</v>
      </c>
      <c r="U29" s="135" t="s">
        <v>171</v>
      </c>
      <c r="V29" s="135" t="s">
        <v>194</v>
      </c>
      <c r="W29" s="135" t="s">
        <v>165</v>
      </c>
      <c r="X29" s="135" t="s">
        <v>163</v>
      </c>
      <c r="Y29" s="135" t="s">
        <v>148</v>
      </c>
      <c r="Z29" s="135" t="s">
        <v>188</v>
      </c>
      <c r="AA29" s="135" t="s">
        <v>190</v>
      </c>
      <c r="AB29" s="135" t="s">
        <v>118</v>
      </c>
      <c r="AC29" s="135" t="s">
        <v>181</v>
      </c>
      <c r="AD29" s="135" t="s">
        <v>115</v>
      </c>
      <c r="AE29" s="136" t="s">
        <v>159</v>
      </c>
      <c r="AF29" s="135" t="s">
        <v>149</v>
      </c>
      <c r="AG29" s="135" t="s">
        <v>185</v>
      </c>
      <c r="AH29" s="135" t="s">
        <v>169</v>
      </c>
      <c r="AI29" s="135" t="s">
        <v>191</v>
      </c>
      <c r="AJ29" s="135" t="s">
        <v>170</v>
      </c>
      <c r="AK29" s="137"/>
      <c r="AL29" s="112"/>
      <c r="AM29" s="22"/>
      <c r="AN29" s="21" t="str">
        <f>IF(AN28&lt;&gt;"",VLOOKUP(AN28,#REF!,'TKB SÁNG'!#REF!,0),"")</f>
        <v/>
      </c>
      <c r="AO29" s="22"/>
      <c r="AP29" s="13"/>
      <c r="AX29" s="14"/>
    </row>
    <row r="30" spans="1:50" s="14" customFormat="1" ht="13.5" customHeight="1">
      <c r="A30" s="197"/>
      <c r="B30" s="138">
        <v>4</v>
      </c>
      <c r="C30" s="189" t="s">
        <v>91</v>
      </c>
      <c r="D30" s="131" t="s">
        <v>8</v>
      </c>
      <c r="E30" s="139" t="s">
        <v>131</v>
      </c>
      <c r="F30" s="139" t="s">
        <v>131</v>
      </c>
      <c r="G30" s="139" t="s">
        <v>13</v>
      </c>
      <c r="H30" s="139" t="s">
        <v>14</v>
      </c>
      <c r="I30" s="139" t="s">
        <v>145</v>
      </c>
      <c r="J30" s="139" t="s">
        <v>129</v>
      </c>
      <c r="K30" s="139" t="s">
        <v>13</v>
      </c>
      <c r="L30" s="139" t="s">
        <v>13</v>
      </c>
      <c r="M30" s="132" t="s">
        <v>155</v>
      </c>
      <c r="N30" s="139" t="s">
        <v>207</v>
      </c>
      <c r="O30" s="139" t="s">
        <v>127</v>
      </c>
      <c r="P30" s="139" t="s">
        <v>8</v>
      </c>
      <c r="Q30" s="139" t="s">
        <v>8</v>
      </c>
      <c r="R30" s="139" t="s">
        <v>13</v>
      </c>
      <c r="S30" s="139" t="s">
        <v>13</v>
      </c>
      <c r="T30" s="139" t="s">
        <v>131</v>
      </c>
      <c r="U30" s="139" t="s">
        <v>8</v>
      </c>
      <c r="V30" s="132" t="s">
        <v>14</v>
      </c>
      <c r="W30" s="139" t="s">
        <v>155</v>
      </c>
      <c r="X30" s="139" t="s">
        <v>129</v>
      </c>
      <c r="Y30" s="139" t="s">
        <v>8</v>
      </c>
      <c r="Z30" s="139" t="s">
        <v>13</v>
      </c>
      <c r="AA30" s="139" t="s">
        <v>13</v>
      </c>
      <c r="AB30" s="139" t="s">
        <v>14</v>
      </c>
      <c r="AC30" s="139" t="s">
        <v>153</v>
      </c>
      <c r="AD30" s="139" t="s">
        <v>131</v>
      </c>
      <c r="AE30" s="140" t="s">
        <v>167</v>
      </c>
      <c r="AF30" s="139" t="s">
        <v>13</v>
      </c>
      <c r="AG30" s="139" t="s">
        <v>14</v>
      </c>
      <c r="AH30" s="139" t="s">
        <v>11</v>
      </c>
      <c r="AI30" s="139" t="s">
        <v>13</v>
      </c>
      <c r="AJ30" s="139" t="s">
        <v>8</v>
      </c>
      <c r="AK30" s="141"/>
      <c r="AL30" s="113"/>
      <c r="AM30" s="18"/>
      <c r="AN30" s="18"/>
      <c r="AO30" s="18"/>
      <c r="AP30" s="13"/>
    </row>
    <row r="31" spans="1:50" ht="12.65" customHeight="1">
      <c r="A31" s="197"/>
      <c r="B31" s="185"/>
      <c r="C31" s="190"/>
      <c r="D31" s="134" t="s">
        <v>103</v>
      </c>
      <c r="E31" s="135" t="s">
        <v>134</v>
      </c>
      <c r="F31" s="135" t="s">
        <v>113</v>
      </c>
      <c r="G31" s="135" t="s">
        <v>97</v>
      </c>
      <c r="H31" s="135" t="s">
        <v>98</v>
      </c>
      <c r="I31" s="135" t="s">
        <v>141</v>
      </c>
      <c r="J31" s="135" t="s">
        <v>122</v>
      </c>
      <c r="K31" s="135" t="s">
        <v>144</v>
      </c>
      <c r="L31" s="135" t="s">
        <v>94</v>
      </c>
      <c r="M31" s="135" t="s">
        <v>135</v>
      </c>
      <c r="N31" s="135" t="s">
        <v>132</v>
      </c>
      <c r="O31" s="135" t="s">
        <v>137</v>
      </c>
      <c r="P31" s="135" t="s">
        <v>120</v>
      </c>
      <c r="Q31" s="135" t="s">
        <v>107</v>
      </c>
      <c r="R31" s="135" t="s">
        <v>162</v>
      </c>
      <c r="S31" s="135" t="s">
        <v>164</v>
      </c>
      <c r="T31" s="135" t="s">
        <v>194</v>
      </c>
      <c r="U31" s="135" t="s">
        <v>171</v>
      </c>
      <c r="V31" s="135" t="s">
        <v>136</v>
      </c>
      <c r="W31" s="135" t="s">
        <v>163</v>
      </c>
      <c r="X31" s="135" t="s">
        <v>188</v>
      </c>
      <c r="Y31" s="135" t="s">
        <v>175</v>
      </c>
      <c r="Z31" s="135" t="s">
        <v>170</v>
      </c>
      <c r="AA31" s="135" t="s">
        <v>117</v>
      </c>
      <c r="AB31" s="135" t="s">
        <v>115</v>
      </c>
      <c r="AC31" s="135" t="s">
        <v>193</v>
      </c>
      <c r="AD31" s="135" t="s">
        <v>192</v>
      </c>
      <c r="AE31" s="136" t="s">
        <v>176</v>
      </c>
      <c r="AF31" s="135" t="s">
        <v>121</v>
      </c>
      <c r="AG31" s="135" t="s">
        <v>191</v>
      </c>
      <c r="AH31" s="135" t="s">
        <v>165</v>
      </c>
      <c r="AI31" s="135" t="s">
        <v>124</v>
      </c>
      <c r="AJ31" s="135" t="s">
        <v>139</v>
      </c>
      <c r="AK31" s="137"/>
      <c r="AL31" s="112"/>
      <c r="AM31" s="22"/>
      <c r="AN31" s="21" t="str">
        <f>IF(AN30&lt;&gt;"",VLOOKUP(AN30,#REF!,'TKB SÁNG'!#REF!,0),"")</f>
        <v/>
      </c>
      <c r="AO31" s="22"/>
      <c r="AP31" s="13"/>
      <c r="AX31" s="14"/>
    </row>
    <row r="32" spans="1:50" s="14" customFormat="1" ht="13.5" customHeight="1">
      <c r="A32" s="197"/>
      <c r="B32" s="138">
        <v>5</v>
      </c>
      <c r="C32" s="189" t="s">
        <v>92</v>
      </c>
      <c r="D32" s="131"/>
      <c r="E32" s="139"/>
      <c r="F32" s="139"/>
      <c r="G32" s="139"/>
      <c r="H32" s="139"/>
      <c r="I32" s="139"/>
      <c r="J32" s="139"/>
      <c r="K32" s="139"/>
      <c r="L32" s="139"/>
      <c r="M32" s="139"/>
      <c r="N32" s="132"/>
      <c r="O32" s="139"/>
      <c r="P32" s="139" t="s">
        <v>129</v>
      </c>
      <c r="Q32" s="139" t="s">
        <v>129</v>
      </c>
      <c r="R32" s="139" t="s">
        <v>131</v>
      </c>
      <c r="S32" s="139" t="s">
        <v>13</v>
      </c>
      <c r="T32" s="139" t="s">
        <v>153</v>
      </c>
      <c r="U32" s="132" t="s">
        <v>161</v>
      </c>
      <c r="V32" s="132" t="s">
        <v>14</v>
      </c>
      <c r="W32" s="139" t="s">
        <v>179</v>
      </c>
      <c r="X32" s="139" t="s">
        <v>150</v>
      </c>
      <c r="Y32" s="139" t="s">
        <v>8</v>
      </c>
      <c r="Z32" s="139" t="s">
        <v>13</v>
      </c>
      <c r="AA32" s="139" t="s">
        <v>13</v>
      </c>
      <c r="AB32" s="139" t="s">
        <v>14</v>
      </c>
      <c r="AC32" s="139" t="s">
        <v>11</v>
      </c>
      <c r="AD32" s="139" t="s">
        <v>11</v>
      </c>
      <c r="AE32" s="140" t="s">
        <v>129</v>
      </c>
      <c r="AF32" s="139" t="s">
        <v>13</v>
      </c>
      <c r="AG32" s="139" t="s">
        <v>14</v>
      </c>
      <c r="AH32" s="139" t="s">
        <v>150</v>
      </c>
      <c r="AI32" s="139" t="s">
        <v>93</v>
      </c>
      <c r="AJ32" s="139" t="s">
        <v>8</v>
      </c>
      <c r="AK32" s="141"/>
      <c r="AL32" s="113"/>
      <c r="AM32" s="18"/>
      <c r="AN32" s="18"/>
      <c r="AO32" s="18"/>
      <c r="AP32" s="13"/>
    </row>
    <row r="33" spans="1:50" ht="12.65" customHeight="1" thickBot="1">
      <c r="A33" s="201"/>
      <c r="B33" s="145"/>
      <c r="C33" s="191"/>
      <c r="D33" s="161"/>
      <c r="E33" s="162"/>
      <c r="F33" s="162"/>
      <c r="G33" s="162"/>
      <c r="H33" s="162"/>
      <c r="I33" s="162"/>
      <c r="J33" s="162"/>
      <c r="K33" s="162"/>
      <c r="L33" s="162"/>
      <c r="M33" s="162"/>
      <c r="N33" s="162"/>
      <c r="O33" s="162"/>
      <c r="P33" s="162" t="s">
        <v>142</v>
      </c>
      <c r="Q33" s="162" t="s">
        <v>188</v>
      </c>
      <c r="R33" s="162" t="s">
        <v>194</v>
      </c>
      <c r="S33" s="162" t="s">
        <v>164</v>
      </c>
      <c r="T33" s="162" t="s">
        <v>154</v>
      </c>
      <c r="U33" s="162" t="s">
        <v>172</v>
      </c>
      <c r="V33" s="162" t="s">
        <v>136</v>
      </c>
      <c r="W33" s="162" t="s">
        <v>190</v>
      </c>
      <c r="X33" s="162" t="s">
        <v>149</v>
      </c>
      <c r="Y33" s="162" t="s">
        <v>175</v>
      </c>
      <c r="Z33" s="162" t="s">
        <v>170</v>
      </c>
      <c r="AA33" s="162" t="s">
        <v>117</v>
      </c>
      <c r="AB33" s="162" t="s">
        <v>115</v>
      </c>
      <c r="AC33" s="162" t="s">
        <v>204</v>
      </c>
      <c r="AD33" s="162" t="s">
        <v>165</v>
      </c>
      <c r="AE33" s="163" t="s">
        <v>193</v>
      </c>
      <c r="AF33" s="162" t="s">
        <v>121</v>
      </c>
      <c r="AG33" s="162" t="s">
        <v>191</v>
      </c>
      <c r="AH33" s="162" t="s">
        <v>159</v>
      </c>
      <c r="AI33" s="162" t="s">
        <v>124</v>
      </c>
      <c r="AJ33" s="162" t="s">
        <v>139</v>
      </c>
      <c r="AK33" s="166"/>
      <c r="AL33" s="116"/>
      <c r="AM33" s="5"/>
      <c r="AN33" s="5"/>
      <c r="AO33" s="5"/>
      <c r="AP33" s="13"/>
      <c r="AX33" s="14"/>
    </row>
    <row r="34" spans="1:50" s="14" customFormat="1" ht="13.5" customHeight="1" thickTop="1">
      <c r="A34" s="196" t="s">
        <v>5</v>
      </c>
      <c r="B34" s="193">
        <v>1</v>
      </c>
      <c r="C34" s="195" t="s">
        <v>43</v>
      </c>
      <c r="D34" s="165" t="s">
        <v>14</v>
      </c>
      <c r="E34" s="132" t="s">
        <v>131</v>
      </c>
      <c r="F34" s="132" t="s">
        <v>13</v>
      </c>
      <c r="G34" s="132" t="s">
        <v>14</v>
      </c>
      <c r="H34" s="132" t="s">
        <v>13</v>
      </c>
      <c r="I34" s="132" t="s">
        <v>8</v>
      </c>
      <c r="J34" s="132" t="s">
        <v>13</v>
      </c>
      <c r="K34" s="132" t="s">
        <v>127</v>
      </c>
      <c r="L34" s="132" t="s">
        <v>8</v>
      </c>
      <c r="M34" s="132" t="s">
        <v>13</v>
      </c>
      <c r="N34" s="132" t="s">
        <v>127</v>
      </c>
      <c r="O34" s="132" t="s">
        <v>127</v>
      </c>
      <c r="P34" s="132" t="s">
        <v>8</v>
      </c>
      <c r="Q34" s="132" t="s">
        <v>179</v>
      </c>
      <c r="R34" s="132" t="s">
        <v>167</v>
      </c>
      <c r="S34" s="132" t="s">
        <v>161</v>
      </c>
      <c r="T34" s="132" t="s">
        <v>131</v>
      </c>
      <c r="U34" s="132" t="s">
        <v>167</v>
      </c>
      <c r="V34" s="132" t="s">
        <v>8</v>
      </c>
      <c r="W34" s="132" t="s">
        <v>153</v>
      </c>
      <c r="X34" s="132" t="s">
        <v>13</v>
      </c>
      <c r="Y34" s="132" t="s">
        <v>13</v>
      </c>
      <c r="Z34" s="132" t="s">
        <v>11</v>
      </c>
      <c r="AA34" s="132" t="s">
        <v>16</v>
      </c>
      <c r="AB34" s="132" t="s">
        <v>93</v>
      </c>
      <c r="AC34" s="132" t="s">
        <v>179</v>
      </c>
      <c r="AD34" s="132" t="s">
        <v>129</v>
      </c>
      <c r="AE34" s="144" t="s">
        <v>161</v>
      </c>
      <c r="AF34" s="132" t="s">
        <v>13</v>
      </c>
      <c r="AG34" s="132" t="s">
        <v>8</v>
      </c>
      <c r="AH34" s="132" t="s">
        <v>13</v>
      </c>
      <c r="AI34" s="132" t="s">
        <v>150</v>
      </c>
      <c r="AJ34" s="132" t="s">
        <v>151</v>
      </c>
      <c r="AK34" s="133" t="s">
        <v>14</v>
      </c>
      <c r="AL34" s="117"/>
      <c r="AM34" s="24"/>
      <c r="AN34" s="24"/>
      <c r="AO34" s="24"/>
      <c r="AP34" s="25"/>
    </row>
    <row r="35" spans="1:50" ht="12.65" customHeight="1">
      <c r="A35" s="202"/>
      <c r="B35" s="194"/>
      <c r="C35" s="190"/>
      <c r="D35" s="134" t="s">
        <v>133</v>
      </c>
      <c r="E35" s="135" t="s">
        <v>134</v>
      </c>
      <c r="F35" s="135" t="s">
        <v>117</v>
      </c>
      <c r="G35" s="135" t="s">
        <v>138</v>
      </c>
      <c r="H35" s="135" t="s">
        <v>140</v>
      </c>
      <c r="I35" s="135" t="s">
        <v>99</v>
      </c>
      <c r="J35" s="135" t="s">
        <v>189</v>
      </c>
      <c r="K35" s="135" t="s">
        <v>143</v>
      </c>
      <c r="L35" s="135" t="s">
        <v>102</v>
      </c>
      <c r="M35" s="135" t="s">
        <v>95</v>
      </c>
      <c r="N35" s="135" t="s">
        <v>128</v>
      </c>
      <c r="O35" s="135" t="s">
        <v>137</v>
      </c>
      <c r="P35" s="135" t="s">
        <v>120</v>
      </c>
      <c r="Q35" s="135" t="s">
        <v>108</v>
      </c>
      <c r="R35" s="135" t="s">
        <v>168</v>
      </c>
      <c r="S35" s="135" t="s">
        <v>110</v>
      </c>
      <c r="T35" s="135" t="s">
        <v>194</v>
      </c>
      <c r="U35" s="135" t="s">
        <v>160</v>
      </c>
      <c r="V35" s="135" t="s">
        <v>116</v>
      </c>
      <c r="W35" s="135" t="s">
        <v>154</v>
      </c>
      <c r="X35" s="135" t="s">
        <v>113</v>
      </c>
      <c r="Y35" s="135" t="s">
        <v>114</v>
      </c>
      <c r="Z35" s="135" t="s">
        <v>100</v>
      </c>
      <c r="AA35" s="135" t="s">
        <v>148</v>
      </c>
      <c r="AB35" s="135" t="s">
        <v>118</v>
      </c>
      <c r="AC35" s="135" t="s">
        <v>103</v>
      </c>
      <c r="AD35" s="135" t="s">
        <v>166</v>
      </c>
      <c r="AE35" s="136" t="s">
        <v>172</v>
      </c>
      <c r="AF35" s="135" t="s">
        <v>121</v>
      </c>
      <c r="AG35" s="135" t="s">
        <v>59</v>
      </c>
      <c r="AH35" s="135" t="s">
        <v>188</v>
      </c>
      <c r="AI35" s="135" t="s">
        <v>181</v>
      </c>
      <c r="AJ35" s="135" t="s">
        <v>152</v>
      </c>
      <c r="AK35" s="137" t="s">
        <v>174</v>
      </c>
      <c r="AL35" s="114"/>
      <c r="AM35" s="1"/>
      <c r="AN35" s="1"/>
      <c r="AO35" s="1"/>
      <c r="AP35" s="13"/>
      <c r="AX35" s="14"/>
    </row>
    <row r="36" spans="1:50" s="14" customFormat="1" ht="13.5" customHeight="1">
      <c r="A36" s="202"/>
      <c r="B36" s="138">
        <v>2</v>
      </c>
      <c r="C36" s="189" t="s">
        <v>90</v>
      </c>
      <c r="D36" s="131" t="s">
        <v>8</v>
      </c>
      <c r="E36" s="132" t="s">
        <v>13</v>
      </c>
      <c r="F36" s="139" t="s">
        <v>8</v>
      </c>
      <c r="G36" s="139" t="s">
        <v>13</v>
      </c>
      <c r="H36" s="139" t="s">
        <v>13</v>
      </c>
      <c r="I36" s="139" t="s">
        <v>8</v>
      </c>
      <c r="J36" s="139" t="s">
        <v>13</v>
      </c>
      <c r="K36" s="139" t="s">
        <v>14</v>
      </c>
      <c r="L36" s="139" t="s">
        <v>8</v>
      </c>
      <c r="M36" s="139" t="s">
        <v>14</v>
      </c>
      <c r="N36" s="132" t="s">
        <v>127</v>
      </c>
      <c r="O36" s="139" t="s">
        <v>131</v>
      </c>
      <c r="P36" s="139" t="s">
        <v>198</v>
      </c>
      <c r="Q36" s="139" t="s">
        <v>167</v>
      </c>
      <c r="R36" s="139" t="s">
        <v>155</v>
      </c>
      <c r="S36" s="139" t="s">
        <v>179</v>
      </c>
      <c r="T36" s="139" t="s">
        <v>11</v>
      </c>
      <c r="U36" s="139" t="s">
        <v>155</v>
      </c>
      <c r="V36" s="139" t="s">
        <v>129</v>
      </c>
      <c r="W36" s="139" t="s">
        <v>13</v>
      </c>
      <c r="X36" s="139" t="s">
        <v>16</v>
      </c>
      <c r="Y36" s="139" t="s">
        <v>153</v>
      </c>
      <c r="Z36" s="139" t="s">
        <v>8</v>
      </c>
      <c r="AA36" s="132" t="s">
        <v>153</v>
      </c>
      <c r="AB36" s="139" t="s">
        <v>151</v>
      </c>
      <c r="AC36" s="139" t="s">
        <v>131</v>
      </c>
      <c r="AD36" s="139" t="s">
        <v>153</v>
      </c>
      <c r="AE36" s="140" t="s">
        <v>131</v>
      </c>
      <c r="AF36" s="139" t="s">
        <v>16</v>
      </c>
      <c r="AG36" s="139" t="s">
        <v>8</v>
      </c>
      <c r="AH36" s="139" t="s">
        <v>13</v>
      </c>
      <c r="AI36" s="139" t="s">
        <v>8</v>
      </c>
      <c r="AJ36" s="139" t="s">
        <v>161</v>
      </c>
      <c r="AK36" s="141" t="s">
        <v>19</v>
      </c>
      <c r="AL36" s="113"/>
      <c r="AM36" s="18"/>
      <c r="AN36" s="18"/>
      <c r="AO36" s="18"/>
      <c r="AP36" s="13"/>
    </row>
    <row r="37" spans="1:50" ht="12.65" customHeight="1">
      <c r="A37" s="202"/>
      <c r="B37" s="185"/>
      <c r="C37" s="190"/>
      <c r="D37" s="134" t="s">
        <v>103</v>
      </c>
      <c r="E37" s="135" t="s">
        <v>95</v>
      </c>
      <c r="F37" s="135" t="s">
        <v>116</v>
      </c>
      <c r="G37" s="135" t="s">
        <v>97</v>
      </c>
      <c r="H37" s="135" t="s">
        <v>140</v>
      </c>
      <c r="I37" s="135" t="s">
        <v>99</v>
      </c>
      <c r="J37" s="135" t="s">
        <v>189</v>
      </c>
      <c r="K37" s="135" t="s">
        <v>133</v>
      </c>
      <c r="L37" s="135" t="s">
        <v>102</v>
      </c>
      <c r="M37" s="135" t="s">
        <v>187</v>
      </c>
      <c r="N37" s="135" t="s">
        <v>128</v>
      </c>
      <c r="O37" s="135" t="s">
        <v>134</v>
      </c>
      <c r="P37" s="135" t="s">
        <v>118</v>
      </c>
      <c r="Q37" s="135" t="s">
        <v>160</v>
      </c>
      <c r="R37" s="135" t="s">
        <v>163</v>
      </c>
      <c r="S37" s="135" t="s">
        <v>108</v>
      </c>
      <c r="T37" s="135" t="s">
        <v>165</v>
      </c>
      <c r="U37" s="135" t="s">
        <v>125</v>
      </c>
      <c r="V37" s="135" t="s">
        <v>166</v>
      </c>
      <c r="W37" s="135" t="s">
        <v>112</v>
      </c>
      <c r="X37" s="135" t="s">
        <v>170</v>
      </c>
      <c r="Y37" s="135" t="s">
        <v>114</v>
      </c>
      <c r="Z37" s="135" t="s">
        <v>100</v>
      </c>
      <c r="AA37" s="135" t="s">
        <v>117</v>
      </c>
      <c r="AB37" s="135" t="s">
        <v>152</v>
      </c>
      <c r="AC37" s="135" t="s">
        <v>194</v>
      </c>
      <c r="AD37" s="135" t="s">
        <v>121</v>
      </c>
      <c r="AE37" s="136" t="s">
        <v>113</v>
      </c>
      <c r="AF37" s="135" t="s">
        <v>148</v>
      </c>
      <c r="AG37" s="135" t="s">
        <v>59</v>
      </c>
      <c r="AH37" s="135" t="s">
        <v>188</v>
      </c>
      <c r="AI37" s="135" t="s">
        <v>190</v>
      </c>
      <c r="AJ37" s="135" t="s">
        <v>172</v>
      </c>
      <c r="AK37" s="137" t="s">
        <v>196</v>
      </c>
      <c r="AL37" s="112"/>
      <c r="AM37" s="22"/>
      <c r="AN37" s="21" t="str">
        <f>IF(AN36&lt;&gt;"",VLOOKUP(AN36,#REF!,'TKB SÁNG'!#REF!,0),"")</f>
        <v/>
      </c>
      <c r="AO37" s="22"/>
      <c r="AP37" s="13"/>
      <c r="AX37" s="14"/>
    </row>
    <row r="38" spans="1:50" s="14" customFormat="1" ht="13.5" customHeight="1">
      <c r="A38" s="202"/>
      <c r="B38" s="138">
        <v>3</v>
      </c>
      <c r="C38" s="189" t="s">
        <v>201</v>
      </c>
      <c r="D38" s="131" t="s">
        <v>126</v>
      </c>
      <c r="E38" s="131" t="s">
        <v>126</v>
      </c>
      <c r="F38" s="131" t="s">
        <v>126</v>
      </c>
      <c r="G38" s="131" t="s">
        <v>126</v>
      </c>
      <c r="H38" s="131" t="s">
        <v>126</v>
      </c>
      <c r="I38" s="139" t="s">
        <v>199</v>
      </c>
      <c r="J38" s="139" t="s">
        <v>199</v>
      </c>
      <c r="K38" s="139" t="s">
        <v>199</v>
      </c>
      <c r="L38" s="131" t="s">
        <v>126</v>
      </c>
      <c r="M38" s="131" t="s">
        <v>126</v>
      </c>
      <c r="N38" s="131" t="s">
        <v>126</v>
      </c>
      <c r="O38" s="131" t="s">
        <v>126</v>
      </c>
      <c r="P38" s="139" t="s">
        <v>198</v>
      </c>
      <c r="Q38" s="139" t="s">
        <v>13</v>
      </c>
      <c r="R38" s="139" t="s">
        <v>8</v>
      </c>
      <c r="S38" s="139" t="s">
        <v>155</v>
      </c>
      <c r="T38" s="139" t="s">
        <v>155</v>
      </c>
      <c r="U38" s="139" t="s">
        <v>129</v>
      </c>
      <c r="V38" s="139" t="s">
        <v>16</v>
      </c>
      <c r="W38" s="139" t="s">
        <v>8</v>
      </c>
      <c r="X38" s="139" t="s">
        <v>153</v>
      </c>
      <c r="Y38" s="139" t="s">
        <v>161</v>
      </c>
      <c r="Z38" s="139" t="s">
        <v>131</v>
      </c>
      <c r="AA38" s="132" t="s">
        <v>93</v>
      </c>
      <c r="AB38" s="139" t="s">
        <v>153</v>
      </c>
      <c r="AC38" s="139" t="s">
        <v>16</v>
      </c>
      <c r="AD38" s="139" t="s">
        <v>167</v>
      </c>
      <c r="AE38" s="140" t="s">
        <v>14</v>
      </c>
      <c r="AF38" s="132" t="s">
        <v>161</v>
      </c>
      <c r="AG38" s="139" t="s">
        <v>131</v>
      </c>
      <c r="AH38" s="139" t="s">
        <v>151</v>
      </c>
      <c r="AI38" s="139" t="s">
        <v>8</v>
      </c>
      <c r="AJ38" s="139" t="s">
        <v>11</v>
      </c>
      <c r="AK38" s="141"/>
      <c r="AL38" s="113"/>
      <c r="AM38" s="18"/>
      <c r="AN38" s="18"/>
      <c r="AO38" s="18"/>
      <c r="AP38" s="13"/>
    </row>
    <row r="39" spans="1:50" ht="12.65" customHeight="1">
      <c r="A39" s="202"/>
      <c r="B39" s="185"/>
      <c r="C39" s="190"/>
      <c r="D39" s="134"/>
      <c r="E39" s="135"/>
      <c r="F39" s="135"/>
      <c r="G39" s="135"/>
      <c r="H39" s="135"/>
      <c r="I39" s="135"/>
      <c r="J39" s="135"/>
      <c r="K39" s="135"/>
      <c r="L39" s="135"/>
      <c r="M39" s="135"/>
      <c r="N39" s="135"/>
      <c r="O39" s="135"/>
      <c r="P39" s="135" t="s">
        <v>118</v>
      </c>
      <c r="Q39" s="135" t="s">
        <v>97</v>
      </c>
      <c r="R39" s="135" t="s">
        <v>108</v>
      </c>
      <c r="S39" s="135" t="s">
        <v>125</v>
      </c>
      <c r="T39" s="135" t="s">
        <v>163</v>
      </c>
      <c r="U39" s="135" t="s">
        <v>166</v>
      </c>
      <c r="V39" s="135" t="s">
        <v>170</v>
      </c>
      <c r="W39" s="135" t="s">
        <v>116</v>
      </c>
      <c r="X39" s="135" t="s">
        <v>154</v>
      </c>
      <c r="Y39" s="135" t="s">
        <v>172</v>
      </c>
      <c r="Z39" s="135" t="s">
        <v>194</v>
      </c>
      <c r="AA39" s="135" t="s">
        <v>117</v>
      </c>
      <c r="AB39" s="135" t="s">
        <v>134</v>
      </c>
      <c r="AC39" s="135" t="s">
        <v>140</v>
      </c>
      <c r="AD39" s="135" t="s">
        <v>168</v>
      </c>
      <c r="AE39" s="136" t="s">
        <v>187</v>
      </c>
      <c r="AF39" s="135" t="s">
        <v>110</v>
      </c>
      <c r="AG39" s="135" t="s">
        <v>188</v>
      </c>
      <c r="AH39" s="135" t="s">
        <v>183</v>
      </c>
      <c r="AI39" s="135" t="s">
        <v>190</v>
      </c>
      <c r="AJ39" s="135" t="s">
        <v>165</v>
      </c>
      <c r="AK39" s="137"/>
      <c r="AL39" s="112"/>
      <c r="AM39" s="22"/>
      <c r="AN39" s="21" t="str">
        <f>IF(AN38&lt;&gt;"",VLOOKUP(AN38,#REF!,'TKB SÁNG'!#REF!,0),"")</f>
        <v/>
      </c>
      <c r="AO39" s="22"/>
      <c r="AP39" s="13"/>
      <c r="AX39" s="14"/>
    </row>
    <row r="40" spans="1:50" s="14" customFormat="1" ht="13.5" customHeight="1">
      <c r="A40" s="202"/>
      <c r="B40" s="138">
        <v>4</v>
      </c>
      <c r="C40" s="189" t="s">
        <v>91</v>
      </c>
      <c r="D40" s="167" t="s">
        <v>126</v>
      </c>
      <c r="E40" s="167" t="s">
        <v>126</v>
      </c>
      <c r="F40" s="167" t="s">
        <v>126</v>
      </c>
      <c r="G40" s="167" t="s">
        <v>126</v>
      </c>
      <c r="H40" s="167" t="s">
        <v>126</v>
      </c>
      <c r="I40" s="139" t="s">
        <v>199</v>
      </c>
      <c r="J40" s="139" t="s">
        <v>199</v>
      </c>
      <c r="K40" s="139" t="s">
        <v>199</v>
      </c>
      <c r="L40" s="167" t="s">
        <v>126</v>
      </c>
      <c r="M40" s="167" t="s">
        <v>126</v>
      </c>
      <c r="N40" s="167" t="s">
        <v>126</v>
      </c>
      <c r="O40" s="167" t="s">
        <v>126</v>
      </c>
      <c r="P40" s="139" t="s">
        <v>127</v>
      </c>
      <c r="Q40" s="139" t="s">
        <v>199</v>
      </c>
      <c r="R40" s="139" t="s">
        <v>199</v>
      </c>
      <c r="S40" s="139" t="s">
        <v>126</v>
      </c>
      <c r="T40" s="139" t="s">
        <v>199</v>
      </c>
      <c r="U40" s="139" t="s">
        <v>93</v>
      </c>
      <c r="V40" s="139" t="s">
        <v>93</v>
      </c>
      <c r="W40" s="139" t="s">
        <v>93</v>
      </c>
      <c r="X40" s="139" t="s">
        <v>19</v>
      </c>
      <c r="Y40" s="139" t="s">
        <v>11</v>
      </c>
      <c r="Z40" s="139" t="s">
        <v>13</v>
      </c>
      <c r="AA40" s="132" t="s">
        <v>151</v>
      </c>
      <c r="AB40" s="139" t="s">
        <v>131</v>
      </c>
      <c r="AC40" s="139" t="s">
        <v>155</v>
      </c>
      <c r="AD40" s="139" t="s">
        <v>8</v>
      </c>
      <c r="AE40" s="139" t="s">
        <v>14</v>
      </c>
      <c r="AF40" s="139" t="s">
        <v>93</v>
      </c>
      <c r="AG40" s="139" t="s">
        <v>155</v>
      </c>
      <c r="AH40" s="139" t="s">
        <v>129</v>
      </c>
      <c r="AI40" s="139" t="s">
        <v>167</v>
      </c>
      <c r="AJ40" s="139" t="s">
        <v>155</v>
      </c>
      <c r="AK40" s="141"/>
      <c r="AL40" s="113"/>
      <c r="AM40" s="18"/>
      <c r="AN40" s="18"/>
      <c r="AO40" s="18"/>
      <c r="AP40" s="13"/>
    </row>
    <row r="41" spans="1:50" ht="12.65" customHeight="1">
      <c r="A41" s="202"/>
      <c r="B41" s="168"/>
      <c r="C41" s="190"/>
      <c r="D41" s="169"/>
      <c r="E41" s="170"/>
      <c r="F41" s="170"/>
      <c r="G41" s="170"/>
      <c r="H41" s="171"/>
      <c r="I41" s="135"/>
      <c r="J41" s="135"/>
      <c r="K41" s="135"/>
      <c r="L41" s="135"/>
      <c r="M41" s="135"/>
      <c r="N41" s="172"/>
      <c r="O41" s="172"/>
      <c r="P41" s="147" t="s">
        <v>128</v>
      </c>
      <c r="Q41" s="139"/>
      <c r="R41" s="147"/>
      <c r="S41" s="147"/>
      <c r="T41" s="147"/>
      <c r="U41" s="147" t="s">
        <v>111</v>
      </c>
      <c r="V41" s="147" t="s">
        <v>116</v>
      </c>
      <c r="W41" s="147" t="s">
        <v>112</v>
      </c>
      <c r="X41" s="147" t="s">
        <v>200</v>
      </c>
      <c r="Y41" s="147" t="s">
        <v>165</v>
      </c>
      <c r="Z41" s="147" t="s">
        <v>170</v>
      </c>
      <c r="AA41" s="135" t="s">
        <v>183</v>
      </c>
      <c r="AB41" s="135" t="s">
        <v>113</v>
      </c>
      <c r="AC41" s="135" t="s">
        <v>205</v>
      </c>
      <c r="AD41" s="135" t="s">
        <v>120</v>
      </c>
      <c r="AE41" s="147" t="s">
        <v>187</v>
      </c>
      <c r="AF41" s="147" t="s">
        <v>121</v>
      </c>
      <c r="AG41" s="147" t="s">
        <v>163</v>
      </c>
      <c r="AH41" s="147" t="s">
        <v>166</v>
      </c>
      <c r="AI41" s="147" t="s">
        <v>168</v>
      </c>
      <c r="AJ41" s="147" t="s">
        <v>125</v>
      </c>
      <c r="AK41" s="149"/>
      <c r="AL41" s="114"/>
      <c r="AM41" s="1"/>
      <c r="AN41" s="1"/>
      <c r="AO41" s="1"/>
      <c r="AP41" s="13"/>
      <c r="AX41" s="14"/>
    </row>
    <row r="42" spans="1:50" s="14" customFormat="1" ht="13.5" customHeight="1">
      <c r="A42" s="202"/>
      <c r="B42" s="138">
        <v>5</v>
      </c>
      <c r="C42" s="189" t="s">
        <v>92</v>
      </c>
      <c r="D42" s="167"/>
      <c r="E42" s="173"/>
      <c r="F42" s="173"/>
      <c r="G42" s="173"/>
      <c r="H42" s="174"/>
      <c r="I42" s="139"/>
      <c r="J42" s="139"/>
      <c r="K42" s="139"/>
      <c r="L42" s="139"/>
      <c r="M42" s="139"/>
      <c r="N42" s="175"/>
      <c r="O42" s="139"/>
      <c r="P42" s="139" t="s">
        <v>127</v>
      </c>
      <c r="Q42" s="139" t="s">
        <v>199</v>
      </c>
      <c r="R42" s="139" t="s">
        <v>199</v>
      </c>
      <c r="S42" s="139" t="s">
        <v>126</v>
      </c>
      <c r="T42" s="139" t="s">
        <v>199</v>
      </c>
      <c r="U42" s="139"/>
      <c r="V42" s="139"/>
      <c r="W42" s="139"/>
      <c r="X42" s="139" t="s">
        <v>19</v>
      </c>
      <c r="Y42" s="139" t="s">
        <v>8</v>
      </c>
      <c r="Z42" s="139" t="s">
        <v>161</v>
      </c>
      <c r="AA42" s="139" t="s">
        <v>8</v>
      </c>
      <c r="AB42" s="139" t="s">
        <v>161</v>
      </c>
      <c r="AC42" s="139" t="s">
        <v>167</v>
      </c>
      <c r="AD42" s="139" t="s">
        <v>93</v>
      </c>
      <c r="AE42" s="139" t="s">
        <v>155</v>
      </c>
      <c r="AF42" s="139" t="s">
        <v>153</v>
      </c>
      <c r="AG42" s="139" t="s">
        <v>16</v>
      </c>
      <c r="AH42" s="139" t="s">
        <v>11</v>
      </c>
      <c r="AI42" s="139" t="s">
        <v>155</v>
      </c>
      <c r="AJ42" s="139" t="s">
        <v>13</v>
      </c>
      <c r="AK42" s="141"/>
      <c r="AL42" s="113"/>
      <c r="AM42" s="18"/>
      <c r="AN42" s="18"/>
      <c r="AO42" s="18"/>
      <c r="AP42" s="13"/>
    </row>
    <row r="43" spans="1:50" ht="12.65" customHeight="1" thickBot="1">
      <c r="A43" s="203"/>
      <c r="B43" s="145"/>
      <c r="C43" s="191"/>
      <c r="D43" s="176"/>
      <c r="E43" s="177"/>
      <c r="F43" s="177"/>
      <c r="G43" s="177"/>
      <c r="H43" s="178"/>
      <c r="I43" s="162"/>
      <c r="J43" s="162"/>
      <c r="K43" s="162"/>
      <c r="L43" s="162"/>
      <c r="M43" s="162"/>
      <c r="N43" s="179"/>
      <c r="O43" s="179"/>
      <c r="P43" s="162" t="s">
        <v>128</v>
      </c>
      <c r="Q43" s="180"/>
      <c r="R43" s="180"/>
      <c r="S43" s="180"/>
      <c r="T43" s="180"/>
      <c r="U43" s="180"/>
      <c r="V43" s="180"/>
      <c r="W43" s="180"/>
      <c r="X43" s="162" t="s">
        <v>200</v>
      </c>
      <c r="Y43" s="162" t="s">
        <v>175</v>
      </c>
      <c r="Z43" s="162" t="s">
        <v>110</v>
      </c>
      <c r="AA43" s="162" t="s">
        <v>190</v>
      </c>
      <c r="AB43" s="162" t="s">
        <v>214</v>
      </c>
      <c r="AC43" s="162" t="s">
        <v>168</v>
      </c>
      <c r="AD43" s="162" t="s">
        <v>120</v>
      </c>
      <c r="AE43" s="162" t="s">
        <v>163</v>
      </c>
      <c r="AF43" s="162" t="s">
        <v>121</v>
      </c>
      <c r="AG43" s="162" t="s">
        <v>140</v>
      </c>
      <c r="AH43" s="162" t="s">
        <v>165</v>
      </c>
      <c r="AI43" s="162" t="s">
        <v>205</v>
      </c>
      <c r="AJ43" s="162" t="s">
        <v>170</v>
      </c>
      <c r="AK43" s="166"/>
      <c r="AL43" s="118"/>
      <c r="AM43" s="22"/>
      <c r="AN43" s="21" t="str">
        <f>IF(AN42&lt;&gt;"",VLOOKUP(AN42,#REF!,'TKB SÁNG'!#REF!,0),"")</f>
        <v/>
      </c>
      <c r="AO43" s="22"/>
      <c r="AP43" s="13"/>
      <c r="AX43" s="14"/>
    </row>
    <row r="44" spans="1:50" s="14" customFormat="1" ht="13.5" customHeight="1" thickTop="1">
      <c r="A44" s="196" t="s">
        <v>6</v>
      </c>
      <c r="B44" s="193">
        <v>1</v>
      </c>
      <c r="C44" s="195" t="s">
        <v>43</v>
      </c>
      <c r="D44" s="150" t="s">
        <v>127</v>
      </c>
      <c r="E44" s="151" t="s">
        <v>8</v>
      </c>
      <c r="F44" s="139" t="s">
        <v>127</v>
      </c>
      <c r="G44" s="151" t="s">
        <v>127</v>
      </c>
      <c r="H44" s="151" t="s">
        <v>13</v>
      </c>
      <c r="I44" s="151" t="s">
        <v>13</v>
      </c>
      <c r="J44" s="151" t="s">
        <v>8</v>
      </c>
      <c r="K44" s="139" t="s">
        <v>14</v>
      </c>
      <c r="L44" s="139" t="s">
        <v>131</v>
      </c>
      <c r="M44" s="139" t="s">
        <v>127</v>
      </c>
      <c r="N44" s="151" t="s">
        <v>13</v>
      </c>
      <c r="O44" s="151" t="s">
        <v>14</v>
      </c>
      <c r="P44" s="132" t="s">
        <v>131</v>
      </c>
      <c r="Q44" s="139" t="s">
        <v>8</v>
      </c>
      <c r="R44" s="139" t="s">
        <v>145</v>
      </c>
      <c r="S44" s="181" t="s">
        <v>8</v>
      </c>
      <c r="T44" s="181" t="s">
        <v>129</v>
      </c>
      <c r="U44" s="132" t="s">
        <v>131</v>
      </c>
      <c r="V44" s="139" t="s">
        <v>150</v>
      </c>
      <c r="W44" s="151" t="s">
        <v>14</v>
      </c>
      <c r="X44" s="151" t="s">
        <v>93</v>
      </c>
      <c r="Y44" s="151" t="s">
        <v>151</v>
      </c>
      <c r="Z44" s="139" t="s">
        <v>179</v>
      </c>
      <c r="AA44" s="151" t="s">
        <v>145</v>
      </c>
      <c r="AB44" s="151" t="s">
        <v>11</v>
      </c>
      <c r="AC44" s="151" t="s">
        <v>145</v>
      </c>
      <c r="AD44" s="151" t="s">
        <v>11</v>
      </c>
      <c r="AE44" s="152" t="s">
        <v>145</v>
      </c>
      <c r="AF44" s="151" t="s">
        <v>167</v>
      </c>
      <c r="AG44" s="182" t="s">
        <v>14</v>
      </c>
      <c r="AH44" s="151" t="s">
        <v>179</v>
      </c>
      <c r="AI44" s="151" t="s">
        <v>145</v>
      </c>
      <c r="AJ44" s="151" t="s">
        <v>131</v>
      </c>
      <c r="AK44" s="153" t="s">
        <v>19</v>
      </c>
      <c r="AL44" s="119"/>
      <c r="AM44" s="20"/>
      <c r="AN44" s="20"/>
      <c r="AO44" s="20"/>
      <c r="AP44" s="13"/>
    </row>
    <row r="45" spans="1:50" ht="12.65" customHeight="1">
      <c r="A45" s="197"/>
      <c r="B45" s="194"/>
      <c r="C45" s="190"/>
      <c r="D45" s="134" t="s">
        <v>128</v>
      </c>
      <c r="E45" s="135" t="s">
        <v>102</v>
      </c>
      <c r="F45" s="135" t="s">
        <v>143</v>
      </c>
      <c r="G45" s="135" t="s">
        <v>137</v>
      </c>
      <c r="H45" s="135" t="s">
        <v>140</v>
      </c>
      <c r="I45" s="135" t="s">
        <v>114</v>
      </c>
      <c r="J45" s="135" t="s">
        <v>100</v>
      </c>
      <c r="K45" s="135" t="s">
        <v>133</v>
      </c>
      <c r="L45" s="135" t="s">
        <v>132</v>
      </c>
      <c r="M45" s="135" t="s">
        <v>135</v>
      </c>
      <c r="N45" s="135" t="s">
        <v>104</v>
      </c>
      <c r="O45" s="135" t="s">
        <v>96</v>
      </c>
      <c r="P45" s="135" t="s">
        <v>142</v>
      </c>
      <c r="Q45" s="135" t="s">
        <v>107</v>
      </c>
      <c r="R45" s="135" t="s">
        <v>158</v>
      </c>
      <c r="S45" s="142" t="s">
        <v>108</v>
      </c>
      <c r="T45" s="142" t="s">
        <v>166</v>
      </c>
      <c r="U45" s="135" t="s">
        <v>194</v>
      </c>
      <c r="V45" s="135" t="s">
        <v>149</v>
      </c>
      <c r="W45" s="135" t="s">
        <v>98</v>
      </c>
      <c r="X45" s="135" t="s">
        <v>113</v>
      </c>
      <c r="Y45" s="135" t="s">
        <v>178</v>
      </c>
      <c r="Z45" s="135" t="s">
        <v>103</v>
      </c>
      <c r="AA45" s="135" t="s">
        <v>173</v>
      </c>
      <c r="AB45" s="135" t="s">
        <v>184</v>
      </c>
      <c r="AC45" s="135" t="s">
        <v>185</v>
      </c>
      <c r="AD45" s="135" t="s">
        <v>165</v>
      </c>
      <c r="AE45" s="136" t="s">
        <v>186</v>
      </c>
      <c r="AF45" s="135" t="s">
        <v>160</v>
      </c>
      <c r="AG45" s="183" t="s">
        <v>191</v>
      </c>
      <c r="AH45" s="135" t="s">
        <v>171</v>
      </c>
      <c r="AI45" s="135" t="s">
        <v>169</v>
      </c>
      <c r="AJ45" s="135" t="s">
        <v>192</v>
      </c>
      <c r="AK45" s="137" t="s">
        <v>196</v>
      </c>
      <c r="AL45" s="114"/>
      <c r="AM45" s="1"/>
      <c r="AN45" s="1"/>
      <c r="AO45" s="1"/>
      <c r="AP45" s="13"/>
      <c r="AX45" s="14"/>
    </row>
    <row r="46" spans="1:50" s="14" customFormat="1" ht="13.5" customHeight="1">
      <c r="A46" s="197"/>
      <c r="B46" s="138">
        <v>2</v>
      </c>
      <c r="C46" s="189" t="s">
        <v>90</v>
      </c>
      <c r="D46" s="131" t="s">
        <v>131</v>
      </c>
      <c r="E46" s="139" t="s">
        <v>8</v>
      </c>
      <c r="F46" s="139" t="s">
        <v>13</v>
      </c>
      <c r="G46" s="132" t="s">
        <v>127</v>
      </c>
      <c r="H46" s="139" t="s">
        <v>131</v>
      </c>
      <c r="I46" s="139" t="s">
        <v>13</v>
      </c>
      <c r="J46" s="139" t="s">
        <v>8</v>
      </c>
      <c r="K46" s="139" t="s">
        <v>14</v>
      </c>
      <c r="L46" s="139" t="s">
        <v>127</v>
      </c>
      <c r="M46" s="139" t="s">
        <v>127</v>
      </c>
      <c r="N46" s="139" t="s">
        <v>8</v>
      </c>
      <c r="O46" s="139" t="s">
        <v>14</v>
      </c>
      <c r="P46" s="139" t="s">
        <v>14</v>
      </c>
      <c r="Q46" s="139" t="s">
        <v>155</v>
      </c>
      <c r="R46" s="139" t="s">
        <v>153</v>
      </c>
      <c r="S46" s="139" t="s">
        <v>8</v>
      </c>
      <c r="T46" s="139" t="s">
        <v>145</v>
      </c>
      <c r="U46" s="139" t="s">
        <v>145</v>
      </c>
      <c r="V46" s="139" t="s">
        <v>145</v>
      </c>
      <c r="W46" s="139" t="s">
        <v>167</v>
      </c>
      <c r="X46" s="139" t="s">
        <v>8</v>
      </c>
      <c r="Y46" s="139" t="s">
        <v>150</v>
      </c>
      <c r="Z46" s="139" t="s">
        <v>129</v>
      </c>
      <c r="AA46" s="132" t="s">
        <v>129</v>
      </c>
      <c r="AB46" s="139" t="s">
        <v>179</v>
      </c>
      <c r="AC46" s="139" t="s">
        <v>8</v>
      </c>
      <c r="AD46" s="139" t="s">
        <v>145</v>
      </c>
      <c r="AE46" s="140" t="s">
        <v>16</v>
      </c>
      <c r="AF46" s="139" t="s">
        <v>151</v>
      </c>
      <c r="AG46" s="132" t="s">
        <v>161</v>
      </c>
      <c r="AH46" s="139" t="s">
        <v>131</v>
      </c>
      <c r="AI46" s="139" t="s">
        <v>11</v>
      </c>
      <c r="AJ46" s="139" t="s">
        <v>14</v>
      </c>
      <c r="AK46" s="141" t="s">
        <v>19</v>
      </c>
      <c r="AL46" s="113"/>
      <c r="AM46" s="18"/>
      <c r="AN46" s="18"/>
      <c r="AO46" s="18"/>
      <c r="AP46" s="13"/>
    </row>
    <row r="47" spans="1:50" ht="12.65" customHeight="1">
      <c r="A47" s="197"/>
      <c r="B47" s="185"/>
      <c r="C47" s="190"/>
      <c r="D47" s="134" t="s">
        <v>132</v>
      </c>
      <c r="E47" s="135" t="s">
        <v>102</v>
      </c>
      <c r="F47" s="135" t="s">
        <v>117</v>
      </c>
      <c r="G47" s="135" t="s">
        <v>137</v>
      </c>
      <c r="H47" s="135" t="s">
        <v>113</v>
      </c>
      <c r="I47" s="135" t="s">
        <v>114</v>
      </c>
      <c r="J47" s="135" t="s">
        <v>100</v>
      </c>
      <c r="K47" s="135" t="s">
        <v>133</v>
      </c>
      <c r="L47" s="135" t="s">
        <v>143</v>
      </c>
      <c r="M47" s="135" t="s">
        <v>135</v>
      </c>
      <c r="N47" s="135" t="s">
        <v>147</v>
      </c>
      <c r="O47" s="135" t="s">
        <v>96</v>
      </c>
      <c r="P47" s="135" t="s">
        <v>136</v>
      </c>
      <c r="Q47" s="135" t="s">
        <v>156</v>
      </c>
      <c r="R47" s="135" t="s">
        <v>164</v>
      </c>
      <c r="S47" s="135" t="s">
        <v>108</v>
      </c>
      <c r="T47" s="135" t="s">
        <v>169</v>
      </c>
      <c r="U47" s="135" t="s">
        <v>158</v>
      </c>
      <c r="V47" s="135" t="s">
        <v>173</v>
      </c>
      <c r="W47" s="135" t="s">
        <v>160</v>
      </c>
      <c r="X47" s="135" t="s">
        <v>190</v>
      </c>
      <c r="Y47" s="135" t="s">
        <v>149</v>
      </c>
      <c r="Z47" s="135" t="s">
        <v>188</v>
      </c>
      <c r="AA47" s="135" t="s">
        <v>193</v>
      </c>
      <c r="AB47" s="135" t="s">
        <v>103</v>
      </c>
      <c r="AC47" s="135" t="s">
        <v>204</v>
      </c>
      <c r="AD47" s="135" t="s">
        <v>186</v>
      </c>
      <c r="AE47" s="136" t="s">
        <v>140</v>
      </c>
      <c r="AF47" s="135" t="s">
        <v>178</v>
      </c>
      <c r="AG47" s="135" t="s">
        <v>123</v>
      </c>
      <c r="AH47" s="135" t="s">
        <v>192</v>
      </c>
      <c r="AI47" s="135" t="s">
        <v>184</v>
      </c>
      <c r="AJ47" s="135" t="s">
        <v>191</v>
      </c>
      <c r="AK47" s="137" t="s">
        <v>196</v>
      </c>
      <c r="AL47" s="114"/>
      <c r="AM47" s="1"/>
      <c r="AN47" s="1"/>
      <c r="AO47" s="1"/>
      <c r="AP47" s="13"/>
      <c r="AX47" s="14"/>
    </row>
    <row r="48" spans="1:50" s="14" customFormat="1" ht="13.5" customHeight="1">
      <c r="A48" s="197"/>
      <c r="B48" s="138">
        <v>3</v>
      </c>
      <c r="C48" s="189" t="s">
        <v>201</v>
      </c>
      <c r="D48" s="131" t="s">
        <v>14</v>
      </c>
      <c r="E48" s="139" t="s">
        <v>127</v>
      </c>
      <c r="F48" s="139" t="s">
        <v>14</v>
      </c>
      <c r="G48" s="139" t="s">
        <v>131</v>
      </c>
      <c r="H48" s="139" t="s">
        <v>127</v>
      </c>
      <c r="I48" s="139" t="s">
        <v>14</v>
      </c>
      <c r="J48" s="139" t="s">
        <v>131</v>
      </c>
      <c r="K48" s="139" t="s">
        <v>210</v>
      </c>
      <c r="L48" s="139" t="s">
        <v>8</v>
      </c>
      <c r="M48" s="139" t="s">
        <v>8</v>
      </c>
      <c r="N48" s="139" t="s">
        <v>8</v>
      </c>
      <c r="O48" s="139" t="s">
        <v>127</v>
      </c>
      <c r="P48" s="139" t="s">
        <v>13</v>
      </c>
      <c r="Q48" s="139" t="s">
        <v>145</v>
      </c>
      <c r="R48" s="139" t="s">
        <v>8</v>
      </c>
      <c r="S48" s="139" t="s">
        <v>167</v>
      </c>
      <c r="T48" s="139" t="s">
        <v>150</v>
      </c>
      <c r="U48" s="139" t="s">
        <v>14</v>
      </c>
      <c r="V48" s="139" t="s">
        <v>129</v>
      </c>
      <c r="W48" s="139" t="s">
        <v>129</v>
      </c>
      <c r="X48" s="139" t="s">
        <v>8</v>
      </c>
      <c r="Y48" s="139" t="s">
        <v>145</v>
      </c>
      <c r="Z48" s="139" t="s">
        <v>16</v>
      </c>
      <c r="AA48" s="139" t="s">
        <v>93</v>
      </c>
      <c r="AB48" s="139" t="s">
        <v>145</v>
      </c>
      <c r="AC48" s="139" t="s">
        <v>8</v>
      </c>
      <c r="AD48" s="132" t="s">
        <v>161</v>
      </c>
      <c r="AE48" s="140" t="s">
        <v>8</v>
      </c>
      <c r="AF48" s="139" t="s">
        <v>8</v>
      </c>
      <c r="AG48" s="139" t="s">
        <v>11</v>
      </c>
      <c r="AH48" s="139" t="s">
        <v>129</v>
      </c>
      <c r="AI48" s="139" t="s">
        <v>129</v>
      </c>
      <c r="AJ48" s="139" t="s">
        <v>145</v>
      </c>
      <c r="AK48" s="141"/>
      <c r="AL48" s="113"/>
      <c r="AM48" s="18"/>
      <c r="AN48" s="18"/>
      <c r="AO48" s="18"/>
      <c r="AP48" s="13"/>
    </row>
    <row r="49" spans="1:50" ht="12.65" customHeight="1">
      <c r="A49" s="197"/>
      <c r="B49" s="185"/>
      <c r="C49" s="190"/>
      <c r="D49" s="134" t="s">
        <v>133</v>
      </c>
      <c r="E49" s="135" t="s">
        <v>135</v>
      </c>
      <c r="F49" s="135" t="s">
        <v>96</v>
      </c>
      <c r="G49" s="135" t="s">
        <v>132</v>
      </c>
      <c r="H49" s="135" t="s">
        <v>128</v>
      </c>
      <c r="I49" s="135" t="s">
        <v>98</v>
      </c>
      <c r="J49" s="135" t="s">
        <v>113</v>
      </c>
      <c r="K49" s="135" t="s">
        <v>142</v>
      </c>
      <c r="L49" s="135" t="s">
        <v>102</v>
      </c>
      <c r="M49" s="135" t="s">
        <v>103</v>
      </c>
      <c r="N49" s="135" t="s">
        <v>147</v>
      </c>
      <c r="O49" s="135" t="s">
        <v>137</v>
      </c>
      <c r="P49" s="135" t="s">
        <v>104</v>
      </c>
      <c r="Q49" s="135" t="s">
        <v>158</v>
      </c>
      <c r="R49" s="135" t="s">
        <v>108</v>
      </c>
      <c r="S49" s="135" t="s">
        <v>160</v>
      </c>
      <c r="T49" s="135" t="s">
        <v>149</v>
      </c>
      <c r="U49" s="135" t="s">
        <v>191</v>
      </c>
      <c r="V49" s="135" t="s">
        <v>194</v>
      </c>
      <c r="W49" s="135" t="s">
        <v>192</v>
      </c>
      <c r="X49" s="135" t="s">
        <v>190</v>
      </c>
      <c r="Y49" s="135" t="s">
        <v>173</v>
      </c>
      <c r="Z49" s="135" t="s">
        <v>140</v>
      </c>
      <c r="AA49" s="135" t="s">
        <v>117</v>
      </c>
      <c r="AB49" s="135" t="s">
        <v>185</v>
      </c>
      <c r="AC49" s="135" t="s">
        <v>204</v>
      </c>
      <c r="AD49" s="135" t="s">
        <v>123</v>
      </c>
      <c r="AE49" s="136" t="s">
        <v>171</v>
      </c>
      <c r="AF49" s="135" t="s">
        <v>107</v>
      </c>
      <c r="AG49" s="135" t="s">
        <v>165</v>
      </c>
      <c r="AH49" s="135" t="s">
        <v>166</v>
      </c>
      <c r="AI49" s="135" t="s">
        <v>193</v>
      </c>
      <c r="AJ49" s="135" t="s">
        <v>169</v>
      </c>
      <c r="AK49" s="137"/>
      <c r="AL49" s="112"/>
      <c r="AM49" s="22"/>
      <c r="AN49" s="21" t="str">
        <f>IF(AN48&lt;&gt;"",VLOOKUP(AN48,#REF!,'TKB SÁNG'!#REF!,0),"")</f>
        <v/>
      </c>
      <c r="AO49" s="22"/>
      <c r="AP49" s="13"/>
      <c r="AX49" s="14"/>
    </row>
    <row r="50" spans="1:50" s="14" customFormat="1" ht="13.5" customHeight="1">
      <c r="A50" s="197"/>
      <c r="B50" s="138">
        <v>4</v>
      </c>
      <c r="C50" s="189" t="s">
        <v>91</v>
      </c>
      <c r="D50" s="131" t="s">
        <v>14</v>
      </c>
      <c r="E50" s="139" t="s">
        <v>14</v>
      </c>
      <c r="F50" s="132" t="s">
        <v>14</v>
      </c>
      <c r="G50" s="139" t="s">
        <v>129</v>
      </c>
      <c r="H50" s="139" t="s">
        <v>127</v>
      </c>
      <c r="I50" s="139" t="s">
        <v>131</v>
      </c>
      <c r="J50" s="139" t="s">
        <v>127</v>
      </c>
      <c r="K50" s="139" t="s">
        <v>211</v>
      </c>
      <c r="L50" s="132" t="s">
        <v>8</v>
      </c>
      <c r="M50" s="139" t="s">
        <v>131</v>
      </c>
      <c r="N50" s="139" t="s">
        <v>131</v>
      </c>
      <c r="O50" s="139" t="s">
        <v>8</v>
      </c>
      <c r="P50" s="139" t="s">
        <v>13</v>
      </c>
      <c r="Q50" s="139" t="s">
        <v>129</v>
      </c>
      <c r="R50" s="139" t="s">
        <v>8</v>
      </c>
      <c r="S50" s="132" t="s">
        <v>13</v>
      </c>
      <c r="T50" s="139" t="s">
        <v>151</v>
      </c>
      <c r="U50" s="139" t="s">
        <v>11</v>
      </c>
      <c r="V50" s="139" t="s">
        <v>155</v>
      </c>
      <c r="W50" s="139" t="s">
        <v>129</v>
      </c>
      <c r="X50" s="139" t="s">
        <v>161</v>
      </c>
      <c r="Y50" s="139" t="s">
        <v>93</v>
      </c>
      <c r="Z50" s="139" t="s">
        <v>8</v>
      </c>
      <c r="AA50" s="132" t="s">
        <v>8</v>
      </c>
      <c r="AB50" s="132" t="s">
        <v>16</v>
      </c>
      <c r="AC50" s="132" t="s">
        <v>11</v>
      </c>
      <c r="AD50" s="132" t="s">
        <v>129</v>
      </c>
      <c r="AE50" s="144" t="s">
        <v>13</v>
      </c>
      <c r="AF50" s="139" t="s">
        <v>8</v>
      </c>
      <c r="AG50" s="139" t="s">
        <v>13</v>
      </c>
      <c r="AH50" s="139" t="s">
        <v>145</v>
      </c>
      <c r="AI50" s="139" t="s">
        <v>151</v>
      </c>
      <c r="AJ50" s="139" t="s">
        <v>179</v>
      </c>
      <c r="AK50" s="133"/>
      <c r="AL50" s="113"/>
      <c r="AM50" s="18"/>
      <c r="AN50" s="18"/>
      <c r="AO50" s="18"/>
      <c r="AP50" s="13"/>
    </row>
    <row r="51" spans="1:50" ht="12.65" customHeight="1">
      <c r="A51" s="197"/>
      <c r="B51" s="185"/>
      <c r="C51" s="190"/>
      <c r="D51" s="134" t="s">
        <v>133</v>
      </c>
      <c r="E51" s="135" t="s">
        <v>136</v>
      </c>
      <c r="F51" s="135" t="s">
        <v>96</v>
      </c>
      <c r="G51" s="135" t="s">
        <v>193</v>
      </c>
      <c r="H51" s="135" t="s">
        <v>128</v>
      </c>
      <c r="I51" s="135" t="s">
        <v>142</v>
      </c>
      <c r="J51" s="135" t="s">
        <v>135</v>
      </c>
      <c r="K51" s="135" t="s">
        <v>143</v>
      </c>
      <c r="L51" s="135" t="s">
        <v>102</v>
      </c>
      <c r="M51" s="135" t="s">
        <v>206</v>
      </c>
      <c r="N51" s="135" t="s">
        <v>132</v>
      </c>
      <c r="O51" s="135" t="s">
        <v>184</v>
      </c>
      <c r="P51" s="135" t="s">
        <v>104</v>
      </c>
      <c r="Q51" s="135" t="s">
        <v>192</v>
      </c>
      <c r="R51" s="135" t="s">
        <v>108</v>
      </c>
      <c r="S51" s="135" t="s">
        <v>164</v>
      </c>
      <c r="T51" s="135" t="s">
        <v>119</v>
      </c>
      <c r="U51" s="135" t="s">
        <v>165</v>
      </c>
      <c r="V51" s="135" t="s">
        <v>156</v>
      </c>
      <c r="W51" s="135" t="s">
        <v>188</v>
      </c>
      <c r="X51" s="135" t="s">
        <v>123</v>
      </c>
      <c r="Y51" s="135" t="s">
        <v>114</v>
      </c>
      <c r="Z51" s="135" t="s">
        <v>100</v>
      </c>
      <c r="AA51" s="135" t="s">
        <v>190</v>
      </c>
      <c r="AB51" s="135" t="s">
        <v>140</v>
      </c>
      <c r="AC51" s="135" t="s">
        <v>204</v>
      </c>
      <c r="AD51" s="135" t="s">
        <v>166</v>
      </c>
      <c r="AE51" s="136" t="s">
        <v>111</v>
      </c>
      <c r="AF51" s="135" t="s">
        <v>107</v>
      </c>
      <c r="AG51" s="135" t="s">
        <v>122</v>
      </c>
      <c r="AH51" s="135" t="s">
        <v>169</v>
      </c>
      <c r="AI51" s="135" t="s">
        <v>178</v>
      </c>
      <c r="AJ51" s="135" t="s">
        <v>103</v>
      </c>
      <c r="AK51" s="137"/>
      <c r="AL51" s="112"/>
      <c r="AM51" s="22"/>
      <c r="AN51" s="21" t="str">
        <f>IF(AN50&lt;&gt;"",VLOOKUP(AN50,#REF!,'TKB SÁNG'!#REF!,0),"")</f>
        <v/>
      </c>
      <c r="AO51" s="22"/>
      <c r="AP51" s="13"/>
      <c r="AX51" s="14"/>
    </row>
    <row r="52" spans="1:50" s="14" customFormat="1" ht="13.5" customHeight="1">
      <c r="A52" s="197"/>
      <c r="B52" s="138">
        <v>5</v>
      </c>
      <c r="C52" s="189" t="s">
        <v>92</v>
      </c>
      <c r="D52" s="131"/>
      <c r="E52" s="139"/>
      <c r="F52" s="139"/>
      <c r="G52" s="139"/>
      <c r="H52" s="139"/>
      <c r="I52" s="139"/>
      <c r="J52" s="139"/>
      <c r="K52" s="139"/>
      <c r="L52" s="139"/>
      <c r="M52" s="139"/>
      <c r="N52" s="139"/>
      <c r="O52" s="139"/>
      <c r="P52" s="139" t="s">
        <v>127</v>
      </c>
      <c r="Q52" s="139" t="s">
        <v>16</v>
      </c>
      <c r="R52" s="139" t="s">
        <v>129</v>
      </c>
      <c r="S52" s="139" t="s">
        <v>13</v>
      </c>
      <c r="T52" s="139" t="s">
        <v>14</v>
      </c>
      <c r="U52" s="139" t="s">
        <v>153</v>
      </c>
      <c r="V52" s="139" t="s">
        <v>14</v>
      </c>
      <c r="W52" s="139" t="s">
        <v>161</v>
      </c>
      <c r="X52" s="139" t="s">
        <v>11</v>
      </c>
      <c r="Y52" s="139" t="s">
        <v>8</v>
      </c>
      <c r="Z52" s="139" t="s">
        <v>11</v>
      </c>
      <c r="AA52" s="139" t="s">
        <v>8</v>
      </c>
      <c r="AB52" s="139" t="s">
        <v>13</v>
      </c>
      <c r="AC52" s="139" t="s">
        <v>93</v>
      </c>
      <c r="AD52" s="132" t="s">
        <v>151</v>
      </c>
      <c r="AE52" s="140" t="s">
        <v>11</v>
      </c>
      <c r="AF52" s="139" t="s">
        <v>129</v>
      </c>
      <c r="AG52" s="139" t="s">
        <v>93</v>
      </c>
      <c r="AH52" s="139" t="s">
        <v>155</v>
      </c>
      <c r="AI52" s="139" t="s">
        <v>14</v>
      </c>
      <c r="AJ52" s="139" t="s">
        <v>129</v>
      </c>
      <c r="AK52" s="141"/>
      <c r="AL52" s="113"/>
      <c r="AM52" s="18"/>
      <c r="AN52" s="18"/>
      <c r="AO52" s="18"/>
      <c r="AP52" s="13"/>
    </row>
    <row r="53" spans="1:50" ht="12.65" customHeight="1" thickBot="1">
      <c r="A53" s="201"/>
      <c r="B53" s="145"/>
      <c r="C53" s="191"/>
      <c r="D53" s="161"/>
      <c r="E53" s="162"/>
      <c r="F53" s="162"/>
      <c r="G53" s="162"/>
      <c r="H53" s="162"/>
      <c r="I53" s="162"/>
      <c r="J53" s="162"/>
      <c r="K53" s="162"/>
      <c r="L53" s="162"/>
      <c r="M53" s="162"/>
      <c r="N53" s="162"/>
      <c r="O53" s="162"/>
      <c r="P53" s="162" t="s">
        <v>128</v>
      </c>
      <c r="Q53" s="162" t="s">
        <v>117</v>
      </c>
      <c r="R53" s="162" t="s">
        <v>166</v>
      </c>
      <c r="S53" s="162" t="s">
        <v>164</v>
      </c>
      <c r="T53" s="162" t="s">
        <v>146</v>
      </c>
      <c r="U53" s="162" t="s">
        <v>111</v>
      </c>
      <c r="V53" s="162" t="s">
        <v>136</v>
      </c>
      <c r="W53" s="162" t="s">
        <v>172</v>
      </c>
      <c r="X53" s="162" t="s">
        <v>184</v>
      </c>
      <c r="Y53" s="162" t="s">
        <v>175</v>
      </c>
      <c r="Z53" s="162" t="s">
        <v>100</v>
      </c>
      <c r="AA53" s="162" t="s">
        <v>190</v>
      </c>
      <c r="AB53" s="162" t="s">
        <v>134</v>
      </c>
      <c r="AC53" s="162" t="s">
        <v>119</v>
      </c>
      <c r="AD53" s="162" t="s">
        <v>178</v>
      </c>
      <c r="AE53" s="163" t="s">
        <v>165</v>
      </c>
      <c r="AF53" s="162" t="s">
        <v>188</v>
      </c>
      <c r="AG53" s="162" t="s">
        <v>122</v>
      </c>
      <c r="AH53" s="162" t="s">
        <v>156</v>
      </c>
      <c r="AI53" s="162" t="s">
        <v>191</v>
      </c>
      <c r="AJ53" s="162" t="s">
        <v>193</v>
      </c>
      <c r="AK53" s="166"/>
      <c r="AL53" s="118"/>
      <c r="AM53" s="22"/>
      <c r="AN53" s="21" t="str">
        <f>IF(AN52&lt;&gt;"",VLOOKUP(AN52,#REF!,'TKB SÁNG'!#REF!,0),"")</f>
        <v/>
      </c>
      <c r="AO53" s="22"/>
      <c r="AP53" s="13"/>
      <c r="AX53" s="14"/>
    </row>
    <row r="54" spans="1:50" s="14" customFormat="1" ht="13.5" customHeight="1" thickTop="1">
      <c r="A54" s="196" t="s">
        <v>7</v>
      </c>
      <c r="B54" s="193">
        <v>1</v>
      </c>
      <c r="C54" s="195" t="s">
        <v>43</v>
      </c>
      <c r="D54" s="165"/>
      <c r="E54" s="132"/>
      <c r="F54" s="132"/>
      <c r="G54" s="132"/>
      <c r="H54" s="132"/>
      <c r="I54" s="132"/>
      <c r="J54" s="132"/>
      <c r="K54" s="182"/>
      <c r="L54" s="132"/>
      <c r="M54" s="132"/>
      <c r="N54" s="132"/>
      <c r="O54" s="132"/>
      <c r="P54" s="132"/>
      <c r="Q54" s="132" t="s">
        <v>8</v>
      </c>
      <c r="R54" s="132" t="s">
        <v>161</v>
      </c>
      <c r="S54" s="132" t="s">
        <v>11</v>
      </c>
      <c r="T54" s="132" t="s">
        <v>167</v>
      </c>
      <c r="U54" s="132" t="s">
        <v>14</v>
      </c>
      <c r="V54" s="132" t="s">
        <v>145</v>
      </c>
      <c r="W54" s="132" t="s">
        <v>8</v>
      </c>
      <c r="X54" s="132" t="s">
        <v>14</v>
      </c>
      <c r="Y54" s="132" t="s">
        <v>14</v>
      </c>
      <c r="Z54" s="132" t="s">
        <v>93</v>
      </c>
      <c r="AA54" s="132" t="s">
        <v>155</v>
      </c>
      <c r="AB54" s="132" t="s">
        <v>13</v>
      </c>
      <c r="AC54" s="132" t="s">
        <v>14</v>
      </c>
      <c r="AD54" s="132" t="s">
        <v>179</v>
      </c>
      <c r="AE54" s="144" t="s">
        <v>13</v>
      </c>
      <c r="AF54" s="132" t="s">
        <v>145</v>
      </c>
      <c r="AG54" s="132" t="s">
        <v>161</v>
      </c>
      <c r="AH54" s="132" t="s">
        <v>8</v>
      </c>
      <c r="AI54" s="132" t="s">
        <v>11</v>
      </c>
      <c r="AJ54" s="132" t="s">
        <v>150</v>
      </c>
      <c r="AK54" s="133"/>
      <c r="AL54" s="119"/>
      <c r="AM54" s="20"/>
      <c r="AN54" s="20"/>
      <c r="AO54" s="20"/>
      <c r="AP54" s="13"/>
    </row>
    <row r="55" spans="1:50" ht="12.65" customHeight="1">
      <c r="A55" s="197"/>
      <c r="B55" s="194"/>
      <c r="C55" s="190"/>
      <c r="D55" s="134"/>
      <c r="E55" s="135"/>
      <c r="F55" s="135"/>
      <c r="G55" s="135"/>
      <c r="H55" s="135"/>
      <c r="I55" s="135"/>
      <c r="J55" s="135"/>
      <c r="K55" s="184"/>
      <c r="L55" s="135"/>
      <c r="M55" s="135"/>
      <c r="N55" s="135"/>
      <c r="O55" s="135"/>
      <c r="P55" s="135"/>
      <c r="Q55" s="135" t="s">
        <v>107</v>
      </c>
      <c r="R55" s="135" t="s">
        <v>110</v>
      </c>
      <c r="S55" s="135" t="s">
        <v>165</v>
      </c>
      <c r="T55" s="135" t="s">
        <v>168</v>
      </c>
      <c r="U55" s="135" t="s">
        <v>191</v>
      </c>
      <c r="V55" s="135" t="s">
        <v>173</v>
      </c>
      <c r="W55" s="135" t="s">
        <v>116</v>
      </c>
      <c r="X55" s="135" t="s">
        <v>174</v>
      </c>
      <c r="Y55" s="135" t="s">
        <v>177</v>
      </c>
      <c r="Z55" s="135" t="s">
        <v>115</v>
      </c>
      <c r="AA55" s="135" t="s">
        <v>163</v>
      </c>
      <c r="AB55" s="135" t="s">
        <v>134</v>
      </c>
      <c r="AC55" s="135" t="s">
        <v>187</v>
      </c>
      <c r="AD55" s="135" t="s">
        <v>171</v>
      </c>
      <c r="AE55" s="136" t="s">
        <v>111</v>
      </c>
      <c r="AF55" s="135" t="s">
        <v>185</v>
      </c>
      <c r="AG55" s="135" t="s">
        <v>123</v>
      </c>
      <c r="AH55" s="135" t="s">
        <v>118</v>
      </c>
      <c r="AI55" s="135" t="s">
        <v>184</v>
      </c>
      <c r="AJ55" s="135" t="s">
        <v>159</v>
      </c>
      <c r="AK55" s="137"/>
      <c r="AL55" s="112"/>
      <c r="AM55" s="22"/>
      <c r="AN55" s="21" t="str">
        <f>IF(AN54&lt;&gt;"",VLOOKUP(AN54,#REF!,'TKB SÁNG'!#REF!,0),"")</f>
        <v/>
      </c>
      <c r="AO55" s="22"/>
      <c r="AP55" s="13"/>
      <c r="AX55" s="14"/>
    </row>
    <row r="56" spans="1:50" s="14" customFormat="1" ht="13.5" customHeight="1">
      <c r="A56" s="197"/>
      <c r="B56" s="138">
        <v>2</v>
      </c>
      <c r="C56" s="189" t="s">
        <v>90</v>
      </c>
      <c r="D56" s="131"/>
      <c r="E56" s="139"/>
      <c r="F56" s="139"/>
      <c r="G56" s="139"/>
      <c r="H56" s="139"/>
      <c r="I56" s="139"/>
      <c r="J56" s="132"/>
      <c r="K56" s="139"/>
      <c r="L56" s="139"/>
      <c r="M56" s="139"/>
      <c r="N56" s="132"/>
      <c r="O56" s="132"/>
      <c r="P56" s="132"/>
      <c r="Q56" s="132" t="s">
        <v>161</v>
      </c>
      <c r="R56" s="139" t="s">
        <v>11</v>
      </c>
      <c r="S56" s="139" t="s">
        <v>14</v>
      </c>
      <c r="T56" s="132" t="s">
        <v>8</v>
      </c>
      <c r="U56" s="139" t="s">
        <v>13</v>
      </c>
      <c r="V56" s="132" t="s">
        <v>167</v>
      </c>
      <c r="W56" s="132" t="s">
        <v>155</v>
      </c>
      <c r="X56" s="139" t="s">
        <v>14</v>
      </c>
      <c r="Y56" s="139" t="s">
        <v>14</v>
      </c>
      <c r="Z56" s="139" t="s">
        <v>145</v>
      </c>
      <c r="AA56" s="139" t="s">
        <v>11</v>
      </c>
      <c r="AB56" s="139" t="s">
        <v>13</v>
      </c>
      <c r="AC56" s="139" t="s">
        <v>14</v>
      </c>
      <c r="AD56" s="139" t="s">
        <v>14</v>
      </c>
      <c r="AE56" s="140" t="s">
        <v>145</v>
      </c>
      <c r="AF56" s="139" t="s">
        <v>179</v>
      </c>
      <c r="AG56" s="139" t="s">
        <v>13</v>
      </c>
      <c r="AH56" s="139" t="s">
        <v>93</v>
      </c>
      <c r="AI56" s="139" t="s">
        <v>13</v>
      </c>
      <c r="AJ56" s="139" t="s">
        <v>14</v>
      </c>
      <c r="AK56" s="141"/>
      <c r="AL56" s="113"/>
      <c r="AM56" s="18"/>
      <c r="AN56" s="18"/>
      <c r="AO56" s="18"/>
      <c r="AP56" s="13"/>
    </row>
    <row r="57" spans="1:50" ht="12.65" customHeight="1">
      <c r="A57" s="197"/>
      <c r="B57" s="185"/>
      <c r="C57" s="190"/>
      <c r="D57" s="134"/>
      <c r="E57" s="135"/>
      <c r="F57" s="135"/>
      <c r="G57" s="135"/>
      <c r="H57" s="135"/>
      <c r="I57" s="135"/>
      <c r="J57" s="135"/>
      <c r="K57" s="135"/>
      <c r="L57" s="135"/>
      <c r="M57" s="135"/>
      <c r="N57" s="135"/>
      <c r="O57" s="135"/>
      <c r="P57" s="135"/>
      <c r="Q57" s="135" t="s">
        <v>110</v>
      </c>
      <c r="R57" s="135" t="s">
        <v>165</v>
      </c>
      <c r="S57" s="135" t="s">
        <v>109</v>
      </c>
      <c r="T57" s="135" t="s">
        <v>118</v>
      </c>
      <c r="U57" s="135" t="s">
        <v>111</v>
      </c>
      <c r="V57" s="135" t="s">
        <v>168</v>
      </c>
      <c r="W57" s="135" t="s">
        <v>163</v>
      </c>
      <c r="X57" s="135" t="s">
        <v>174</v>
      </c>
      <c r="Y57" s="135" t="s">
        <v>177</v>
      </c>
      <c r="Z57" s="135" t="s">
        <v>173</v>
      </c>
      <c r="AA57" s="135" t="s">
        <v>184</v>
      </c>
      <c r="AB57" s="135" t="s">
        <v>134</v>
      </c>
      <c r="AC57" s="135" t="s">
        <v>187</v>
      </c>
      <c r="AD57" s="135" t="s">
        <v>115</v>
      </c>
      <c r="AE57" s="136" t="s">
        <v>186</v>
      </c>
      <c r="AF57" s="135" t="s">
        <v>171</v>
      </c>
      <c r="AG57" s="135" t="s">
        <v>122</v>
      </c>
      <c r="AH57" s="135" t="s">
        <v>123</v>
      </c>
      <c r="AI57" s="135" t="s">
        <v>124</v>
      </c>
      <c r="AJ57" s="135" t="s">
        <v>191</v>
      </c>
      <c r="AK57" s="137"/>
      <c r="AL57" s="114"/>
      <c r="AM57" s="1"/>
      <c r="AN57" s="1"/>
      <c r="AO57" s="1"/>
      <c r="AP57" s="13"/>
      <c r="AX57" s="14"/>
    </row>
    <row r="58" spans="1:50" s="14" customFormat="1" ht="13.5" customHeight="1">
      <c r="A58" s="197"/>
      <c r="B58" s="138">
        <v>3</v>
      </c>
      <c r="C58" s="189" t="s">
        <v>201</v>
      </c>
      <c r="D58" s="131"/>
      <c r="E58" s="139"/>
      <c r="F58" s="139"/>
      <c r="G58" s="139"/>
      <c r="H58" s="139"/>
      <c r="I58" s="139"/>
      <c r="J58" s="139"/>
      <c r="K58" s="139"/>
      <c r="L58" s="139"/>
      <c r="M58" s="139"/>
      <c r="N58" s="139"/>
      <c r="O58" s="139"/>
      <c r="P58" s="139"/>
      <c r="Q58" s="139" t="s">
        <v>150</v>
      </c>
      <c r="R58" s="139" t="s">
        <v>14</v>
      </c>
      <c r="S58" s="139" t="s">
        <v>153</v>
      </c>
      <c r="T58" s="139" t="s">
        <v>8</v>
      </c>
      <c r="U58" s="139" t="s">
        <v>8</v>
      </c>
      <c r="V58" s="139" t="s">
        <v>8</v>
      </c>
      <c r="W58" s="139" t="s">
        <v>13</v>
      </c>
      <c r="X58" s="139" t="s">
        <v>145</v>
      </c>
      <c r="Y58" s="139" t="s">
        <v>129</v>
      </c>
      <c r="Z58" s="139" t="s">
        <v>167</v>
      </c>
      <c r="AA58" s="139" t="s">
        <v>161</v>
      </c>
      <c r="AB58" s="139" t="s">
        <v>14</v>
      </c>
      <c r="AC58" s="139" t="s">
        <v>161</v>
      </c>
      <c r="AD58" s="139" t="s">
        <v>145</v>
      </c>
      <c r="AE58" s="140" t="s">
        <v>11</v>
      </c>
      <c r="AF58" s="139" t="s">
        <v>11</v>
      </c>
      <c r="AG58" s="139" t="s">
        <v>145</v>
      </c>
      <c r="AH58" s="139" t="s">
        <v>14</v>
      </c>
      <c r="AI58" s="139" t="s">
        <v>153</v>
      </c>
      <c r="AJ58" s="139" t="s">
        <v>14</v>
      </c>
      <c r="AK58" s="141"/>
      <c r="AL58" s="113"/>
      <c r="AM58" s="18"/>
      <c r="AN58" s="18"/>
      <c r="AO58" s="18"/>
      <c r="AP58" s="13"/>
    </row>
    <row r="59" spans="1:50" ht="12.65" customHeight="1">
      <c r="A59" s="197"/>
      <c r="B59" s="185"/>
      <c r="C59" s="190"/>
      <c r="D59" s="134"/>
      <c r="E59" s="135"/>
      <c r="F59" s="135"/>
      <c r="G59" s="135"/>
      <c r="H59" s="135"/>
      <c r="I59" s="135"/>
      <c r="J59" s="135"/>
      <c r="K59" s="135"/>
      <c r="L59" s="135"/>
      <c r="M59" s="135"/>
      <c r="N59" s="135"/>
      <c r="O59" s="135"/>
      <c r="P59" s="135"/>
      <c r="Q59" s="135" t="s">
        <v>159</v>
      </c>
      <c r="R59" s="135" t="s">
        <v>109</v>
      </c>
      <c r="S59" s="135" t="s">
        <v>111</v>
      </c>
      <c r="T59" s="135" t="s">
        <v>118</v>
      </c>
      <c r="U59" s="135" t="s">
        <v>171</v>
      </c>
      <c r="V59" s="135" t="s">
        <v>116</v>
      </c>
      <c r="W59" s="135" t="s">
        <v>112</v>
      </c>
      <c r="X59" s="135" t="s">
        <v>173</v>
      </c>
      <c r="Y59" s="135" t="s">
        <v>122</v>
      </c>
      <c r="Z59" s="135" t="s">
        <v>168</v>
      </c>
      <c r="AA59" s="135" t="s">
        <v>123</v>
      </c>
      <c r="AB59" s="135" t="s">
        <v>115</v>
      </c>
      <c r="AC59" s="135" t="s">
        <v>110</v>
      </c>
      <c r="AD59" s="135" t="s">
        <v>186</v>
      </c>
      <c r="AE59" s="136" t="s">
        <v>165</v>
      </c>
      <c r="AF59" s="135" t="s">
        <v>107</v>
      </c>
      <c r="AG59" s="135" t="s">
        <v>185</v>
      </c>
      <c r="AH59" s="135" t="s">
        <v>177</v>
      </c>
      <c r="AI59" s="135" t="s">
        <v>124</v>
      </c>
      <c r="AJ59" s="135" t="s">
        <v>191</v>
      </c>
      <c r="AK59" s="137"/>
      <c r="AL59" s="114"/>
      <c r="AM59" s="1"/>
      <c r="AN59" s="1"/>
      <c r="AO59" s="1"/>
      <c r="AP59" s="13"/>
      <c r="AX59" s="14"/>
    </row>
    <row r="60" spans="1:50" s="14" customFormat="1" ht="13.5" customHeight="1">
      <c r="A60" s="197"/>
      <c r="B60" s="138">
        <v>4</v>
      </c>
      <c r="C60" s="189" t="s">
        <v>91</v>
      </c>
      <c r="D60" s="131"/>
      <c r="E60" s="139"/>
      <c r="F60" s="139"/>
      <c r="G60" s="139"/>
      <c r="H60" s="139"/>
      <c r="I60" s="139"/>
      <c r="J60" s="139"/>
      <c r="K60" s="139"/>
      <c r="L60" s="139"/>
      <c r="M60" s="139"/>
      <c r="N60" s="139"/>
      <c r="O60" s="139"/>
      <c r="P60" s="139"/>
      <c r="Q60" s="139" t="s">
        <v>14</v>
      </c>
      <c r="R60" s="139" t="s">
        <v>14</v>
      </c>
      <c r="S60" s="139" t="s">
        <v>150</v>
      </c>
      <c r="T60" s="139" t="s">
        <v>161</v>
      </c>
      <c r="U60" s="139" t="s">
        <v>13</v>
      </c>
      <c r="V60" s="139" t="s">
        <v>8</v>
      </c>
      <c r="W60" s="139" t="s">
        <v>13</v>
      </c>
      <c r="X60" s="139" t="s">
        <v>167</v>
      </c>
      <c r="Y60" s="139" t="s">
        <v>179</v>
      </c>
      <c r="Z60" s="139" t="s">
        <v>14</v>
      </c>
      <c r="AA60" s="139" t="s">
        <v>145</v>
      </c>
      <c r="AB60" s="139" t="s">
        <v>8</v>
      </c>
      <c r="AC60" s="139" t="s">
        <v>145</v>
      </c>
      <c r="AD60" s="139" t="s">
        <v>161</v>
      </c>
      <c r="AE60" s="140" t="s">
        <v>14</v>
      </c>
      <c r="AF60" s="139" t="s">
        <v>8</v>
      </c>
      <c r="AG60" s="139" t="s">
        <v>11</v>
      </c>
      <c r="AH60" s="139" t="s">
        <v>14</v>
      </c>
      <c r="AI60" s="139" t="s">
        <v>14</v>
      </c>
      <c r="AJ60" s="139" t="s">
        <v>93</v>
      </c>
      <c r="AK60" s="141"/>
      <c r="AL60" s="113"/>
      <c r="AM60" s="18"/>
      <c r="AN60" s="18"/>
      <c r="AO60" s="18"/>
      <c r="AP60" s="13"/>
    </row>
    <row r="61" spans="1:50" ht="12.65" customHeight="1">
      <c r="A61" s="197"/>
      <c r="B61" s="185"/>
      <c r="C61" s="190"/>
      <c r="D61" s="134"/>
      <c r="E61" s="135"/>
      <c r="F61" s="135"/>
      <c r="G61" s="135"/>
      <c r="H61" s="135"/>
      <c r="I61" s="135"/>
      <c r="J61" s="135"/>
      <c r="K61" s="135"/>
      <c r="L61" s="135"/>
      <c r="M61" s="135"/>
      <c r="N61" s="135"/>
      <c r="O61" s="135"/>
      <c r="P61" s="135"/>
      <c r="Q61" s="135" t="s">
        <v>157</v>
      </c>
      <c r="R61" s="135" t="s">
        <v>109</v>
      </c>
      <c r="S61" s="135" t="s">
        <v>159</v>
      </c>
      <c r="T61" s="142" t="s">
        <v>110</v>
      </c>
      <c r="U61" s="135" t="s">
        <v>111</v>
      </c>
      <c r="V61" s="135" t="s">
        <v>116</v>
      </c>
      <c r="W61" s="135" t="s">
        <v>112</v>
      </c>
      <c r="X61" s="135" t="s">
        <v>168</v>
      </c>
      <c r="Y61" s="135" t="s">
        <v>171</v>
      </c>
      <c r="Z61" s="135" t="s">
        <v>115</v>
      </c>
      <c r="AA61" s="135" t="s">
        <v>173</v>
      </c>
      <c r="AB61" s="135" t="s">
        <v>118</v>
      </c>
      <c r="AC61" s="135" t="s">
        <v>185</v>
      </c>
      <c r="AD61" s="135" t="s">
        <v>123</v>
      </c>
      <c r="AE61" s="136" t="s">
        <v>187</v>
      </c>
      <c r="AF61" s="135" t="s">
        <v>107</v>
      </c>
      <c r="AG61" s="135" t="s">
        <v>165</v>
      </c>
      <c r="AH61" s="135" t="s">
        <v>177</v>
      </c>
      <c r="AI61" s="135" t="s">
        <v>191</v>
      </c>
      <c r="AJ61" s="135" t="s">
        <v>125</v>
      </c>
      <c r="AK61" s="137"/>
      <c r="AL61" s="112"/>
      <c r="AM61" s="22"/>
      <c r="AN61" s="21" t="str">
        <f>IF(AN60&lt;&gt;"",VLOOKUP(AN60,#REF!,'TKB SÁNG'!#REF!,0),"")</f>
        <v/>
      </c>
      <c r="AO61" s="22"/>
      <c r="AP61" s="13"/>
      <c r="AX61" s="14"/>
    </row>
    <row r="62" spans="1:50" s="14" customFormat="1" ht="13.5" customHeight="1">
      <c r="A62" s="197"/>
      <c r="B62" s="138">
        <v>5</v>
      </c>
      <c r="C62" s="189" t="s">
        <v>92</v>
      </c>
      <c r="D62" s="131"/>
      <c r="E62" s="139"/>
      <c r="F62" s="139"/>
      <c r="G62" s="139"/>
      <c r="H62" s="139"/>
      <c r="I62" s="139"/>
      <c r="J62" s="139"/>
      <c r="K62" s="139"/>
      <c r="L62" s="139"/>
      <c r="M62" s="139"/>
      <c r="N62" s="139"/>
      <c r="O62" s="139"/>
      <c r="P62" s="139"/>
      <c r="Q62" s="139" t="s">
        <v>93</v>
      </c>
      <c r="R62" s="139" t="s">
        <v>93</v>
      </c>
      <c r="S62" s="139" t="s">
        <v>93</v>
      </c>
      <c r="T62" s="139" t="s">
        <v>93</v>
      </c>
      <c r="U62" s="139" t="s">
        <v>93</v>
      </c>
      <c r="V62" s="139" t="s">
        <v>93</v>
      </c>
      <c r="W62" s="139" t="s">
        <v>93</v>
      </c>
      <c r="X62" s="139" t="s">
        <v>155</v>
      </c>
      <c r="Y62" s="139" t="s">
        <v>93</v>
      </c>
      <c r="Z62" s="139" t="s">
        <v>93</v>
      </c>
      <c r="AA62" s="139" t="s">
        <v>150</v>
      </c>
      <c r="AB62" s="139" t="s">
        <v>93</v>
      </c>
      <c r="AC62" s="139" t="s">
        <v>8</v>
      </c>
      <c r="AD62" s="139" t="s">
        <v>93</v>
      </c>
      <c r="AE62" s="139" t="s">
        <v>93</v>
      </c>
      <c r="AF62" s="139" t="s">
        <v>93</v>
      </c>
      <c r="AG62" s="139" t="s">
        <v>93</v>
      </c>
      <c r="AH62" s="139" t="s">
        <v>93</v>
      </c>
      <c r="AI62" s="139" t="s">
        <v>93</v>
      </c>
      <c r="AJ62" s="139" t="s">
        <v>93</v>
      </c>
      <c r="AK62" s="141"/>
      <c r="AL62" s="113"/>
      <c r="AM62" s="18"/>
      <c r="AN62" s="18"/>
      <c r="AO62" s="18"/>
      <c r="AP62" s="13"/>
    </row>
    <row r="63" spans="1:50" ht="14.25" customHeight="1" thickBot="1">
      <c r="A63" s="198"/>
      <c r="B63" s="145"/>
      <c r="C63" s="191"/>
      <c r="D63" s="161"/>
      <c r="E63" s="162"/>
      <c r="F63" s="162"/>
      <c r="G63" s="162"/>
      <c r="H63" s="162"/>
      <c r="I63" s="162"/>
      <c r="J63" s="162"/>
      <c r="K63" s="162"/>
      <c r="L63" s="162"/>
      <c r="M63" s="162"/>
      <c r="N63" s="162"/>
      <c r="O63" s="162"/>
      <c r="P63" s="162"/>
      <c r="Q63" s="162" t="s">
        <v>107</v>
      </c>
      <c r="R63" s="162" t="s">
        <v>108</v>
      </c>
      <c r="S63" s="162" t="s">
        <v>109</v>
      </c>
      <c r="T63" s="162" t="s">
        <v>110</v>
      </c>
      <c r="U63" s="162" t="s">
        <v>111</v>
      </c>
      <c r="V63" s="162" t="s">
        <v>116</v>
      </c>
      <c r="W63" s="162" t="s">
        <v>112</v>
      </c>
      <c r="X63" s="162" t="s">
        <v>163</v>
      </c>
      <c r="Y63" s="162" t="s">
        <v>114</v>
      </c>
      <c r="Z63" s="162" t="s">
        <v>115</v>
      </c>
      <c r="AA63" s="162" t="s">
        <v>159</v>
      </c>
      <c r="AB63" s="162" t="s">
        <v>118</v>
      </c>
      <c r="AC63" s="162" t="s">
        <v>204</v>
      </c>
      <c r="AD63" s="162" t="s">
        <v>120</v>
      </c>
      <c r="AE63" s="163" t="s">
        <v>187</v>
      </c>
      <c r="AF63" s="162" t="s">
        <v>121</v>
      </c>
      <c r="AG63" s="162" t="s">
        <v>122</v>
      </c>
      <c r="AH63" s="162" t="s">
        <v>123</v>
      </c>
      <c r="AI63" s="162" t="s">
        <v>124</v>
      </c>
      <c r="AJ63" s="162" t="s">
        <v>125</v>
      </c>
      <c r="AK63" s="166"/>
      <c r="AL63" s="118"/>
      <c r="AM63" s="22"/>
      <c r="AN63" s="21" t="str">
        <f>IF(AN62&lt;&gt;"",VLOOKUP(AN62,#REF!,'TKB SÁNG'!#REF!,0),"")</f>
        <v/>
      </c>
      <c r="AO63" s="22"/>
      <c r="AP63" s="13"/>
      <c r="AX63" s="14"/>
    </row>
    <row r="64" spans="1:50" ht="6" customHeight="1" collapsed="1" thickTop="1">
      <c r="A64" s="26"/>
      <c r="B64" s="2"/>
      <c r="C64" s="2"/>
      <c r="D64" s="120"/>
      <c r="E64" s="3"/>
      <c r="F64" s="3"/>
      <c r="G64" s="3"/>
      <c r="H64" s="4"/>
      <c r="I64" s="4"/>
      <c r="J64" s="4"/>
      <c r="K64" s="4"/>
      <c r="L64" s="4"/>
      <c r="M64" s="4"/>
      <c r="N64" s="4"/>
      <c r="O64" s="4"/>
      <c r="P64" s="121"/>
      <c r="Q64" s="4"/>
      <c r="R64" s="4"/>
      <c r="S64" s="4"/>
      <c r="T64" s="4"/>
      <c r="U64" s="4"/>
      <c r="V64" s="4"/>
      <c r="W64" s="4"/>
      <c r="X64" s="4"/>
      <c r="Y64" s="121"/>
      <c r="Z64" s="121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56"/>
      <c r="AM64" s="53"/>
      <c r="AN64" s="53"/>
      <c r="AO64" s="53"/>
      <c r="AP64" s="27"/>
      <c r="AX64" s="14"/>
    </row>
    <row r="65" spans="1:50" s="17" customFormat="1" ht="20.25" hidden="1" customHeight="1">
      <c r="A65" s="35"/>
      <c r="B65" s="34"/>
      <c r="C65" s="34"/>
      <c r="D65" s="40"/>
      <c r="E65" s="36" t="s">
        <v>20</v>
      </c>
      <c r="F65" s="37"/>
      <c r="G65" s="37"/>
      <c r="H65" s="38"/>
      <c r="I65" s="38"/>
      <c r="J65" s="38"/>
      <c r="K65" s="38"/>
      <c r="L65" s="38"/>
      <c r="M65" s="38"/>
      <c r="N65" s="38"/>
      <c r="O65" s="38"/>
      <c r="P65" s="122"/>
      <c r="Q65" s="38"/>
      <c r="R65" s="38"/>
      <c r="S65" s="38"/>
      <c r="T65" s="38"/>
      <c r="U65" s="38"/>
      <c r="V65" s="38"/>
      <c r="W65" s="38"/>
      <c r="X65" s="38"/>
      <c r="Y65" s="122"/>
      <c r="Z65" s="122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7"/>
      <c r="AM65" s="39"/>
      <c r="AN65" s="39"/>
      <c r="AO65" s="39"/>
      <c r="AP65" s="40"/>
    </row>
    <row r="66" spans="1:50" ht="20.25" hidden="1" customHeight="1">
      <c r="A66" s="26"/>
      <c r="B66" s="31" t="s">
        <v>16</v>
      </c>
      <c r="C66" s="2"/>
      <c r="D66" s="28">
        <f>COUNTIF(D4:D63,"GDCD")</f>
        <v>0</v>
      </c>
      <c r="E66" s="28">
        <f t="shared" ref="E66:AK66" si="0">COUNTIF(E4:E63,"GDCD")</f>
        <v>0</v>
      </c>
      <c r="F66" s="28">
        <f t="shared" si="0"/>
        <v>0</v>
      </c>
      <c r="G66" s="28">
        <f t="shared" si="0"/>
        <v>0</v>
      </c>
      <c r="H66" s="28">
        <f t="shared" si="0"/>
        <v>0</v>
      </c>
      <c r="I66" s="28">
        <f t="shared" si="0"/>
        <v>0</v>
      </c>
      <c r="J66" s="28">
        <f t="shared" si="0"/>
        <v>0</v>
      </c>
      <c r="K66" s="28">
        <f t="shared" si="0"/>
        <v>0</v>
      </c>
      <c r="L66" s="28">
        <f t="shared" si="0"/>
        <v>0</v>
      </c>
      <c r="M66" s="28">
        <f t="shared" si="0"/>
        <v>0</v>
      </c>
      <c r="N66" s="28">
        <f t="shared" si="0"/>
        <v>0</v>
      </c>
      <c r="O66" s="28">
        <f t="shared" si="0"/>
        <v>0</v>
      </c>
      <c r="P66" s="28">
        <f t="shared" si="0"/>
        <v>1</v>
      </c>
      <c r="Q66" s="28">
        <f t="shared" si="0"/>
        <v>1</v>
      </c>
      <c r="R66" s="28">
        <f t="shared" si="0"/>
        <v>1</v>
      </c>
      <c r="S66" s="28">
        <f t="shared" si="0"/>
        <v>1</v>
      </c>
      <c r="T66" s="28">
        <f t="shared" si="0"/>
        <v>1</v>
      </c>
      <c r="U66" s="28">
        <f t="shared" si="0"/>
        <v>1</v>
      </c>
      <c r="V66" s="28">
        <f t="shared" si="0"/>
        <v>1</v>
      </c>
      <c r="W66" s="28">
        <f t="shared" si="0"/>
        <v>1</v>
      </c>
      <c r="X66" s="28">
        <f t="shared" si="0"/>
        <v>1</v>
      </c>
      <c r="Y66" s="28">
        <f t="shared" si="0"/>
        <v>1</v>
      </c>
      <c r="Z66" s="28">
        <f t="shared" si="0"/>
        <v>1</v>
      </c>
      <c r="AA66" s="28">
        <f t="shared" si="0"/>
        <v>1</v>
      </c>
      <c r="AB66" s="28">
        <f t="shared" si="0"/>
        <v>1</v>
      </c>
      <c r="AC66" s="28">
        <f t="shared" si="0"/>
        <v>1</v>
      </c>
      <c r="AD66" s="28">
        <f t="shared" si="0"/>
        <v>1</v>
      </c>
      <c r="AE66" s="28">
        <f t="shared" si="0"/>
        <v>1</v>
      </c>
      <c r="AF66" s="28">
        <f t="shared" si="0"/>
        <v>1</v>
      </c>
      <c r="AG66" s="28">
        <f t="shared" si="0"/>
        <v>1</v>
      </c>
      <c r="AH66" s="28">
        <f t="shared" si="0"/>
        <v>1</v>
      </c>
      <c r="AI66" s="28">
        <f t="shared" si="0"/>
        <v>1</v>
      </c>
      <c r="AJ66" s="28">
        <f t="shared" si="0"/>
        <v>1</v>
      </c>
      <c r="AK66" s="28">
        <f t="shared" si="0"/>
        <v>0</v>
      </c>
      <c r="AL66" s="28">
        <f>COUNTIF(AL4:AL63,"GDCD")</f>
        <v>0</v>
      </c>
      <c r="AM66" s="2">
        <f>COUNTIF(AM15:AM63,"GDCD")</f>
        <v>0</v>
      </c>
      <c r="AN66" s="2">
        <f>COUNTIF(AN15:AN63,"GDCD")</f>
        <v>0</v>
      </c>
      <c r="AO66" s="2">
        <f>COUNTIF(AO15:AO63,"GDCD")</f>
        <v>0</v>
      </c>
      <c r="AP66" s="27"/>
      <c r="AX66" s="14"/>
    </row>
    <row r="67" spans="1:50" ht="20.25" hidden="1" customHeight="1">
      <c r="A67" s="26"/>
      <c r="B67" s="32" t="s">
        <v>8</v>
      </c>
      <c r="C67" s="2"/>
      <c r="D67" s="29">
        <f>COUNTIF(D4:D63,"TOÁN")</f>
        <v>4</v>
      </c>
      <c r="E67" s="29">
        <f t="shared" ref="E67:AK67" si="1">COUNTIF(E4:E63,"TOÁN")</f>
        <v>4</v>
      </c>
      <c r="F67" s="29">
        <f t="shared" si="1"/>
        <v>4</v>
      </c>
      <c r="G67" s="29">
        <f t="shared" si="1"/>
        <v>4</v>
      </c>
      <c r="H67" s="29">
        <f t="shared" si="1"/>
        <v>4</v>
      </c>
      <c r="I67" s="29">
        <f t="shared" si="1"/>
        <v>4</v>
      </c>
      <c r="J67" s="29">
        <f t="shared" si="1"/>
        <v>4</v>
      </c>
      <c r="K67" s="29">
        <f t="shared" si="1"/>
        <v>4</v>
      </c>
      <c r="L67" s="29">
        <f t="shared" si="1"/>
        <v>4</v>
      </c>
      <c r="M67" s="29">
        <f t="shared" si="1"/>
        <v>4</v>
      </c>
      <c r="N67" s="29">
        <f t="shared" si="1"/>
        <v>4</v>
      </c>
      <c r="O67" s="29">
        <f t="shared" si="1"/>
        <v>4</v>
      </c>
      <c r="P67" s="29">
        <f t="shared" si="1"/>
        <v>4</v>
      </c>
      <c r="Q67" s="29">
        <f t="shared" si="1"/>
        <v>4</v>
      </c>
      <c r="R67" s="29">
        <f t="shared" si="1"/>
        <v>4</v>
      </c>
      <c r="S67" s="29">
        <f t="shared" si="1"/>
        <v>4</v>
      </c>
      <c r="T67" s="29">
        <f t="shared" si="1"/>
        <v>4</v>
      </c>
      <c r="U67" s="29">
        <f t="shared" si="1"/>
        <v>4</v>
      </c>
      <c r="V67" s="29">
        <f t="shared" si="1"/>
        <v>4</v>
      </c>
      <c r="W67" s="29">
        <f>COUNTIF(W4:W63,"TOÁN")</f>
        <v>4</v>
      </c>
      <c r="X67" s="29">
        <f>COUNTIF(X4:X63,"TOÁN")</f>
        <v>4</v>
      </c>
      <c r="Y67" s="29">
        <f>COUNTIF(Y4:Y63,"TOÁN")</f>
        <v>4</v>
      </c>
      <c r="Z67" s="29">
        <f>COUNTIF(Z4:Z63,"TOÁN")</f>
        <v>4</v>
      </c>
      <c r="AA67" s="29">
        <f t="shared" si="1"/>
        <v>5</v>
      </c>
      <c r="AB67" s="29">
        <f t="shared" si="1"/>
        <v>4</v>
      </c>
      <c r="AC67" s="29">
        <f t="shared" si="1"/>
        <v>4</v>
      </c>
      <c r="AD67" s="29">
        <f t="shared" si="1"/>
        <v>4</v>
      </c>
      <c r="AE67" s="29">
        <f t="shared" si="1"/>
        <v>4</v>
      </c>
      <c r="AF67" s="29">
        <f t="shared" si="1"/>
        <v>4</v>
      </c>
      <c r="AG67" s="29">
        <f t="shared" si="1"/>
        <v>4</v>
      </c>
      <c r="AH67" s="29">
        <f t="shared" si="1"/>
        <v>4</v>
      </c>
      <c r="AI67" s="29">
        <f t="shared" si="1"/>
        <v>4</v>
      </c>
      <c r="AJ67" s="29">
        <f t="shared" si="1"/>
        <v>4</v>
      </c>
      <c r="AK67" s="29">
        <f t="shared" si="1"/>
        <v>0</v>
      </c>
      <c r="AL67" s="29">
        <f>COUNTIF(AL4:AL63,"TOÁN")</f>
        <v>0</v>
      </c>
      <c r="AM67" s="6"/>
      <c r="AN67" s="6"/>
      <c r="AO67" s="6"/>
      <c r="AP67" s="27"/>
      <c r="AX67" s="14"/>
    </row>
    <row r="68" spans="1:50" ht="20.25" hidden="1" customHeight="1">
      <c r="A68" s="26"/>
      <c r="B68" s="32" t="s">
        <v>13</v>
      </c>
      <c r="C68" s="2"/>
      <c r="D68" s="29">
        <f>COUNTIF(D4:D64,"VĂN")</f>
        <v>4</v>
      </c>
      <c r="E68" s="29">
        <f t="shared" ref="E68:AK68" si="2">COUNTIF(E4:E64,"VĂN")</f>
        <v>4</v>
      </c>
      <c r="F68" s="29">
        <f t="shared" si="2"/>
        <v>4</v>
      </c>
      <c r="G68" s="29">
        <f t="shared" si="2"/>
        <v>4</v>
      </c>
      <c r="H68" s="29">
        <f t="shared" si="2"/>
        <v>4</v>
      </c>
      <c r="I68" s="29">
        <f t="shared" si="2"/>
        <v>4</v>
      </c>
      <c r="J68" s="29">
        <f t="shared" si="2"/>
        <v>4</v>
      </c>
      <c r="K68" s="29">
        <f t="shared" si="2"/>
        <v>4</v>
      </c>
      <c r="L68" s="29">
        <f t="shared" si="2"/>
        <v>4</v>
      </c>
      <c r="M68" s="29">
        <f t="shared" si="2"/>
        <v>4</v>
      </c>
      <c r="N68" s="29">
        <f t="shared" si="2"/>
        <v>4</v>
      </c>
      <c r="O68" s="29">
        <f t="shared" si="2"/>
        <v>4</v>
      </c>
      <c r="P68" s="29">
        <f t="shared" si="2"/>
        <v>4</v>
      </c>
      <c r="Q68" s="29">
        <f t="shared" si="2"/>
        <v>4</v>
      </c>
      <c r="R68" s="29">
        <f t="shared" si="2"/>
        <v>4</v>
      </c>
      <c r="S68" s="29">
        <f t="shared" si="2"/>
        <v>4</v>
      </c>
      <c r="T68" s="29">
        <f t="shared" si="2"/>
        <v>4</v>
      </c>
      <c r="U68" s="29">
        <f t="shared" si="2"/>
        <v>4</v>
      </c>
      <c r="V68" s="29">
        <f t="shared" si="2"/>
        <v>4</v>
      </c>
      <c r="W68" s="29">
        <f>COUNTIF(W4:W64,"VĂN")</f>
        <v>4</v>
      </c>
      <c r="X68" s="29">
        <f>COUNTIF(X4:X64,"VĂN")</f>
        <v>4</v>
      </c>
      <c r="Y68" s="29">
        <f>COUNTIF(Y4:Y64,"VĂN")</f>
        <v>4</v>
      </c>
      <c r="Z68" s="29">
        <f>COUNTIF(Z4:Z64,"VĂN")</f>
        <v>4</v>
      </c>
      <c r="AA68" s="29">
        <f t="shared" si="2"/>
        <v>4</v>
      </c>
      <c r="AB68" s="29">
        <f t="shared" si="2"/>
        <v>4</v>
      </c>
      <c r="AC68" s="29">
        <f t="shared" si="2"/>
        <v>4</v>
      </c>
      <c r="AD68" s="29">
        <f t="shared" si="2"/>
        <v>4</v>
      </c>
      <c r="AE68" s="29">
        <f t="shared" si="2"/>
        <v>4</v>
      </c>
      <c r="AF68" s="29">
        <f t="shared" si="2"/>
        <v>3</v>
      </c>
      <c r="AG68" s="29">
        <f t="shared" si="2"/>
        <v>4</v>
      </c>
      <c r="AH68" s="29">
        <f t="shared" si="2"/>
        <v>4</v>
      </c>
      <c r="AI68" s="29">
        <f t="shared" si="2"/>
        <v>4</v>
      </c>
      <c r="AJ68" s="29">
        <f t="shared" si="2"/>
        <v>5</v>
      </c>
      <c r="AK68" s="29">
        <f t="shared" si="2"/>
        <v>0</v>
      </c>
      <c r="AL68" s="29">
        <f>COUNTIF(AL4:AL64,"VĂN")</f>
        <v>0</v>
      </c>
      <c r="AM68" s="6"/>
      <c r="AN68" s="6"/>
      <c r="AO68" s="6"/>
      <c r="AP68" s="27"/>
      <c r="AX68" s="14"/>
    </row>
    <row r="69" spans="1:50" ht="20.25" hidden="1" customHeight="1">
      <c r="A69" s="26"/>
      <c r="B69" s="32" t="s">
        <v>14</v>
      </c>
      <c r="C69" s="2"/>
      <c r="D69" s="29">
        <f>COUNTIF(D4:D65,"ANH")</f>
        <v>3</v>
      </c>
      <c r="E69" s="29">
        <f t="shared" ref="E69:AK69" si="3">COUNTIF(E4:E65,"ANH")</f>
        <v>3</v>
      </c>
      <c r="F69" s="29">
        <f t="shared" si="3"/>
        <v>3</v>
      </c>
      <c r="G69" s="29">
        <f t="shared" si="3"/>
        <v>3</v>
      </c>
      <c r="H69" s="29">
        <f t="shared" si="3"/>
        <v>3</v>
      </c>
      <c r="I69" s="29">
        <f t="shared" si="3"/>
        <v>3</v>
      </c>
      <c r="J69" s="29">
        <f t="shared" si="3"/>
        <v>3</v>
      </c>
      <c r="K69" s="29">
        <f t="shared" si="3"/>
        <v>3</v>
      </c>
      <c r="L69" s="29">
        <f t="shared" si="3"/>
        <v>2</v>
      </c>
      <c r="M69" s="29">
        <f t="shared" si="3"/>
        <v>3</v>
      </c>
      <c r="N69" s="29">
        <f t="shared" si="3"/>
        <v>2</v>
      </c>
      <c r="O69" s="29">
        <f t="shared" si="3"/>
        <v>3</v>
      </c>
      <c r="P69" s="29">
        <f t="shared" si="3"/>
        <v>1</v>
      </c>
      <c r="Q69" s="29">
        <f t="shared" si="3"/>
        <v>3</v>
      </c>
      <c r="R69" s="29">
        <f t="shared" si="3"/>
        <v>3</v>
      </c>
      <c r="S69" s="29">
        <f t="shared" si="3"/>
        <v>3</v>
      </c>
      <c r="T69" s="29">
        <f t="shared" si="3"/>
        <v>3</v>
      </c>
      <c r="U69" s="29">
        <f t="shared" si="3"/>
        <v>3</v>
      </c>
      <c r="V69" s="29">
        <f t="shared" si="3"/>
        <v>3</v>
      </c>
      <c r="W69" s="29">
        <f>COUNTIF(W4:W65,"ANH")</f>
        <v>3</v>
      </c>
      <c r="X69" s="29">
        <f>COUNTIF(X4:X65,"ANH")</f>
        <v>3</v>
      </c>
      <c r="Y69" s="29">
        <f>COUNTIF(Y4:Y65,"ANH")</f>
        <v>3</v>
      </c>
      <c r="Z69" s="29">
        <f>COUNTIF(Z4:Z65,"ANH")</f>
        <v>3</v>
      </c>
      <c r="AA69" s="29">
        <f t="shared" si="3"/>
        <v>3</v>
      </c>
      <c r="AB69" s="29">
        <f t="shared" si="3"/>
        <v>3</v>
      </c>
      <c r="AC69" s="29">
        <f t="shared" si="3"/>
        <v>3</v>
      </c>
      <c r="AD69" s="29">
        <f t="shared" si="3"/>
        <v>3</v>
      </c>
      <c r="AE69" s="29">
        <f t="shared" si="3"/>
        <v>4</v>
      </c>
      <c r="AF69" s="29">
        <f t="shared" si="3"/>
        <v>3</v>
      </c>
      <c r="AG69" s="29">
        <f t="shared" si="3"/>
        <v>3</v>
      </c>
      <c r="AH69" s="29">
        <f t="shared" si="3"/>
        <v>3</v>
      </c>
      <c r="AI69" s="29">
        <f t="shared" si="3"/>
        <v>3</v>
      </c>
      <c r="AJ69" s="29">
        <f t="shared" si="3"/>
        <v>3</v>
      </c>
      <c r="AK69" s="29">
        <f t="shared" si="3"/>
        <v>1</v>
      </c>
      <c r="AL69" s="29">
        <f>COUNTIF(AL4:AL65,"ANH")</f>
        <v>0</v>
      </c>
      <c r="AM69" s="6"/>
      <c r="AN69" s="6"/>
      <c r="AO69" s="6"/>
      <c r="AP69" s="27"/>
      <c r="AX69" s="14"/>
    </row>
    <row r="70" spans="1:50" ht="20.25" hidden="1" customHeight="1">
      <c r="A70" s="26"/>
      <c r="B70" s="32" t="s">
        <v>21</v>
      </c>
      <c r="C70" s="2"/>
      <c r="D70" s="29">
        <f>COUNTIF(D4:D64,"LÍ")</f>
        <v>0</v>
      </c>
      <c r="E70" s="29">
        <f t="shared" ref="E70:AK70" si="4">COUNTIF(E4:E64,"LÍ")</f>
        <v>0</v>
      </c>
      <c r="F70" s="29">
        <f t="shared" si="4"/>
        <v>0</v>
      </c>
      <c r="G70" s="29">
        <f t="shared" si="4"/>
        <v>0</v>
      </c>
      <c r="H70" s="29">
        <f t="shared" si="4"/>
        <v>0</v>
      </c>
      <c r="I70" s="29">
        <f t="shared" si="4"/>
        <v>0</v>
      </c>
      <c r="J70" s="29">
        <f t="shared" si="4"/>
        <v>0</v>
      </c>
      <c r="K70" s="29">
        <f t="shared" si="4"/>
        <v>0</v>
      </c>
      <c r="L70" s="29">
        <f t="shared" si="4"/>
        <v>0</v>
      </c>
      <c r="M70" s="29">
        <f t="shared" si="4"/>
        <v>0</v>
      </c>
      <c r="N70" s="29">
        <f t="shared" si="4"/>
        <v>0</v>
      </c>
      <c r="O70" s="29">
        <f t="shared" si="4"/>
        <v>0</v>
      </c>
      <c r="P70" s="29">
        <f t="shared" si="4"/>
        <v>0</v>
      </c>
      <c r="Q70" s="29">
        <f t="shared" si="4"/>
        <v>0</v>
      </c>
      <c r="R70" s="29">
        <f t="shared" si="4"/>
        <v>0</v>
      </c>
      <c r="S70" s="29">
        <f t="shared" si="4"/>
        <v>0</v>
      </c>
      <c r="T70" s="29">
        <f t="shared" si="4"/>
        <v>0</v>
      </c>
      <c r="U70" s="29">
        <f t="shared" si="4"/>
        <v>0</v>
      </c>
      <c r="V70" s="29">
        <f t="shared" si="4"/>
        <v>0</v>
      </c>
      <c r="W70" s="29">
        <f t="shared" si="4"/>
        <v>0</v>
      </c>
      <c r="X70" s="29">
        <f t="shared" si="4"/>
        <v>0</v>
      </c>
      <c r="Y70" s="29">
        <f t="shared" si="4"/>
        <v>0</v>
      </c>
      <c r="Z70" s="29">
        <f t="shared" si="4"/>
        <v>0</v>
      </c>
      <c r="AA70" s="29">
        <f t="shared" si="4"/>
        <v>0</v>
      </c>
      <c r="AB70" s="29">
        <f t="shared" si="4"/>
        <v>0</v>
      </c>
      <c r="AC70" s="29">
        <f t="shared" si="4"/>
        <v>0</v>
      </c>
      <c r="AD70" s="29">
        <f t="shared" si="4"/>
        <v>0</v>
      </c>
      <c r="AE70" s="29">
        <f t="shared" si="4"/>
        <v>0</v>
      </c>
      <c r="AF70" s="29">
        <f t="shared" si="4"/>
        <v>0</v>
      </c>
      <c r="AG70" s="29">
        <f t="shared" si="4"/>
        <v>0</v>
      </c>
      <c r="AH70" s="29">
        <f t="shared" si="4"/>
        <v>0</v>
      </c>
      <c r="AI70" s="29">
        <f t="shared" si="4"/>
        <v>0</v>
      </c>
      <c r="AJ70" s="29">
        <f t="shared" si="4"/>
        <v>0</v>
      </c>
      <c r="AK70" s="29">
        <f t="shared" si="4"/>
        <v>0</v>
      </c>
      <c r="AL70" s="29">
        <f>COUNTIF(AL4:AL64,"LÍ")</f>
        <v>0</v>
      </c>
      <c r="AM70" s="6"/>
      <c r="AN70" s="6"/>
      <c r="AO70" s="6"/>
      <c r="AP70" s="27"/>
      <c r="AX70" s="14"/>
    </row>
    <row r="71" spans="1:50" ht="20.25" hidden="1" customHeight="1">
      <c r="A71" s="26"/>
      <c r="B71" s="32" t="s">
        <v>9</v>
      </c>
      <c r="C71" s="2"/>
      <c r="D71" s="29">
        <f>COUNTIF(D4:D64,"HÓA")</f>
        <v>0</v>
      </c>
      <c r="E71" s="29">
        <f t="shared" ref="E71:AK71" si="5">COUNTIF(E4:E64,"HÓA")</f>
        <v>0</v>
      </c>
      <c r="F71" s="29">
        <f t="shared" si="5"/>
        <v>0</v>
      </c>
      <c r="G71" s="29">
        <f t="shared" si="5"/>
        <v>0</v>
      </c>
      <c r="H71" s="29">
        <f t="shared" si="5"/>
        <v>0</v>
      </c>
      <c r="I71" s="29">
        <f t="shared" si="5"/>
        <v>0</v>
      </c>
      <c r="J71" s="29">
        <f t="shared" si="5"/>
        <v>0</v>
      </c>
      <c r="K71" s="29">
        <f t="shared" si="5"/>
        <v>0</v>
      </c>
      <c r="L71" s="29">
        <f t="shared" si="5"/>
        <v>0</v>
      </c>
      <c r="M71" s="29">
        <f t="shared" si="5"/>
        <v>0</v>
      </c>
      <c r="N71" s="29">
        <f t="shared" si="5"/>
        <v>0</v>
      </c>
      <c r="O71" s="29">
        <f t="shared" si="5"/>
        <v>0</v>
      </c>
      <c r="P71" s="29">
        <f t="shared" si="5"/>
        <v>0</v>
      </c>
      <c r="Q71" s="29">
        <f t="shared" si="5"/>
        <v>0</v>
      </c>
      <c r="R71" s="29">
        <f t="shared" si="5"/>
        <v>0</v>
      </c>
      <c r="S71" s="29">
        <f t="shared" si="5"/>
        <v>0</v>
      </c>
      <c r="T71" s="29">
        <f t="shared" si="5"/>
        <v>0</v>
      </c>
      <c r="U71" s="29">
        <f t="shared" si="5"/>
        <v>0</v>
      </c>
      <c r="V71" s="29">
        <f t="shared" si="5"/>
        <v>0</v>
      </c>
      <c r="W71" s="29">
        <f>COUNTIF(W4:W64,"HÓA")</f>
        <v>0</v>
      </c>
      <c r="X71" s="29">
        <f>COUNTIF(X4:X64,"HÓA")</f>
        <v>0</v>
      </c>
      <c r="Y71" s="29">
        <f>COUNTIF(Y4:Y64,"HÓA")</f>
        <v>0</v>
      </c>
      <c r="Z71" s="29">
        <f>COUNTIF(Z4:Z64,"HÓA")</f>
        <v>0</v>
      </c>
      <c r="AA71" s="29">
        <f t="shared" si="5"/>
        <v>0</v>
      </c>
      <c r="AB71" s="29">
        <f t="shared" si="5"/>
        <v>0</v>
      </c>
      <c r="AC71" s="29">
        <f t="shared" si="5"/>
        <v>0</v>
      </c>
      <c r="AD71" s="29">
        <f t="shared" si="5"/>
        <v>0</v>
      </c>
      <c r="AE71" s="29">
        <f t="shared" si="5"/>
        <v>0</v>
      </c>
      <c r="AF71" s="29">
        <f t="shared" si="5"/>
        <v>0</v>
      </c>
      <c r="AG71" s="29">
        <f t="shared" si="5"/>
        <v>0</v>
      </c>
      <c r="AH71" s="29">
        <f t="shared" si="5"/>
        <v>0</v>
      </c>
      <c r="AI71" s="29">
        <f t="shared" si="5"/>
        <v>0</v>
      </c>
      <c r="AJ71" s="29">
        <f t="shared" si="5"/>
        <v>0</v>
      </c>
      <c r="AK71" s="29">
        <f t="shared" si="5"/>
        <v>0</v>
      </c>
      <c r="AL71" s="29">
        <f>COUNTIF(AL4:AL64,"HÓA")</f>
        <v>0</v>
      </c>
      <c r="AM71" s="6"/>
      <c r="AN71" s="6"/>
      <c r="AO71" s="6"/>
      <c r="AP71" s="27"/>
      <c r="AX71" s="14"/>
    </row>
    <row r="72" spans="1:50" ht="20.25" hidden="1" customHeight="1">
      <c r="A72" s="26"/>
      <c r="B72" s="32" t="s">
        <v>10</v>
      </c>
      <c r="C72" s="2"/>
      <c r="D72" s="29">
        <f>COUNTIF(D4:D64,"SINH")</f>
        <v>0</v>
      </c>
      <c r="E72" s="29">
        <f t="shared" ref="E72:AK72" si="6">COUNTIF(E4:E64,"SINH")</f>
        <v>0</v>
      </c>
      <c r="F72" s="29">
        <f t="shared" si="6"/>
        <v>0</v>
      </c>
      <c r="G72" s="29">
        <f t="shared" si="6"/>
        <v>0</v>
      </c>
      <c r="H72" s="29">
        <f t="shared" si="6"/>
        <v>0</v>
      </c>
      <c r="I72" s="29">
        <f t="shared" si="6"/>
        <v>0</v>
      </c>
      <c r="J72" s="29">
        <f t="shared" si="6"/>
        <v>0</v>
      </c>
      <c r="K72" s="29">
        <f t="shared" si="6"/>
        <v>0</v>
      </c>
      <c r="L72" s="29">
        <f t="shared" si="6"/>
        <v>0</v>
      </c>
      <c r="M72" s="29">
        <f t="shared" si="6"/>
        <v>0</v>
      </c>
      <c r="N72" s="29">
        <f t="shared" si="6"/>
        <v>0</v>
      </c>
      <c r="O72" s="29">
        <f t="shared" si="6"/>
        <v>0</v>
      </c>
      <c r="P72" s="29">
        <f t="shared" si="6"/>
        <v>0</v>
      </c>
      <c r="Q72" s="29">
        <f t="shared" si="6"/>
        <v>0</v>
      </c>
      <c r="R72" s="29">
        <f t="shared" si="6"/>
        <v>0</v>
      </c>
      <c r="S72" s="29">
        <f t="shared" si="6"/>
        <v>0</v>
      </c>
      <c r="T72" s="29">
        <f t="shared" si="6"/>
        <v>0</v>
      </c>
      <c r="U72" s="29">
        <f t="shared" si="6"/>
        <v>0</v>
      </c>
      <c r="V72" s="29">
        <f t="shared" si="6"/>
        <v>0</v>
      </c>
      <c r="W72" s="29">
        <f>COUNTIF(W4:W64,"SINH")</f>
        <v>0</v>
      </c>
      <c r="X72" s="29">
        <f>COUNTIF(X4:X64,"SINH")</f>
        <v>0</v>
      </c>
      <c r="Y72" s="29">
        <f>COUNTIF(Y4:Y64,"SINH")</f>
        <v>0</v>
      </c>
      <c r="Z72" s="29">
        <f>COUNTIF(Z4:Z64,"SINH")</f>
        <v>0</v>
      </c>
      <c r="AA72" s="29">
        <f t="shared" si="6"/>
        <v>0</v>
      </c>
      <c r="AB72" s="29">
        <f t="shared" si="6"/>
        <v>0</v>
      </c>
      <c r="AC72" s="29">
        <f t="shared" si="6"/>
        <v>0</v>
      </c>
      <c r="AD72" s="29">
        <f t="shared" si="6"/>
        <v>0</v>
      </c>
      <c r="AE72" s="29">
        <f t="shared" si="6"/>
        <v>0</v>
      </c>
      <c r="AF72" s="29">
        <f t="shared" si="6"/>
        <v>0</v>
      </c>
      <c r="AG72" s="29">
        <f t="shared" si="6"/>
        <v>0</v>
      </c>
      <c r="AH72" s="29">
        <f t="shared" si="6"/>
        <v>0</v>
      </c>
      <c r="AI72" s="29">
        <f t="shared" si="6"/>
        <v>0</v>
      </c>
      <c r="AJ72" s="29">
        <f t="shared" si="6"/>
        <v>0</v>
      </c>
      <c r="AK72" s="29">
        <f t="shared" si="6"/>
        <v>0</v>
      </c>
      <c r="AL72" s="29">
        <f>COUNTIF(AL4:AL64,"SINH")</f>
        <v>0</v>
      </c>
      <c r="AM72" s="6"/>
      <c r="AN72" s="6"/>
      <c r="AO72" s="6"/>
      <c r="AP72" s="27"/>
      <c r="AX72" s="14"/>
    </row>
    <row r="73" spans="1:50" ht="20.25" hidden="1" customHeight="1">
      <c r="A73" s="26"/>
      <c r="B73" s="32" t="s">
        <v>12</v>
      </c>
      <c r="C73" s="2"/>
      <c r="D73" s="29">
        <f>COUNTIF(D4:D64,"SỬ")</f>
        <v>0</v>
      </c>
      <c r="E73" s="29">
        <f t="shared" ref="E73:AK73" si="7">COUNTIF(E4:E64,"SỬ")</f>
        <v>0</v>
      </c>
      <c r="F73" s="29">
        <f t="shared" si="7"/>
        <v>0</v>
      </c>
      <c r="G73" s="29">
        <f t="shared" si="7"/>
        <v>0</v>
      </c>
      <c r="H73" s="29">
        <f t="shared" si="7"/>
        <v>0</v>
      </c>
      <c r="I73" s="29">
        <f t="shared" si="7"/>
        <v>0</v>
      </c>
      <c r="J73" s="29">
        <f t="shared" si="7"/>
        <v>0</v>
      </c>
      <c r="K73" s="29">
        <f t="shared" si="7"/>
        <v>0</v>
      </c>
      <c r="L73" s="29">
        <f t="shared" si="7"/>
        <v>0</v>
      </c>
      <c r="M73" s="29">
        <f t="shared" si="7"/>
        <v>0</v>
      </c>
      <c r="N73" s="29">
        <f t="shared" si="7"/>
        <v>0</v>
      </c>
      <c r="O73" s="29">
        <f t="shared" si="7"/>
        <v>0</v>
      </c>
      <c r="P73" s="29">
        <f t="shared" si="7"/>
        <v>0</v>
      </c>
      <c r="Q73" s="29">
        <f t="shared" si="7"/>
        <v>0</v>
      </c>
      <c r="R73" s="29">
        <f t="shared" si="7"/>
        <v>0</v>
      </c>
      <c r="S73" s="29">
        <f t="shared" si="7"/>
        <v>0</v>
      </c>
      <c r="T73" s="29">
        <f t="shared" si="7"/>
        <v>0</v>
      </c>
      <c r="U73" s="29">
        <f t="shared" si="7"/>
        <v>0</v>
      </c>
      <c r="V73" s="29">
        <f t="shared" si="7"/>
        <v>0</v>
      </c>
      <c r="W73" s="29">
        <f>COUNTIF(W4:W64,"SỬ")</f>
        <v>0</v>
      </c>
      <c r="X73" s="29">
        <f>COUNTIF(X4:X64,"SỬ")</f>
        <v>0</v>
      </c>
      <c r="Y73" s="29">
        <f>COUNTIF(Y4:Y64,"SỬ")</f>
        <v>0</v>
      </c>
      <c r="Z73" s="29">
        <f>COUNTIF(Z4:Z64,"SỬ")</f>
        <v>0</v>
      </c>
      <c r="AA73" s="29">
        <f t="shared" si="7"/>
        <v>0</v>
      </c>
      <c r="AB73" s="29">
        <f>COUNTIF(AB4:AB64,"SỬ")</f>
        <v>0</v>
      </c>
      <c r="AC73" s="29">
        <f t="shared" si="7"/>
        <v>0</v>
      </c>
      <c r="AD73" s="29">
        <f t="shared" si="7"/>
        <v>0</v>
      </c>
      <c r="AE73" s="29">
        <f t="shared" si="7"/>
        <v>0</v>
      </c>
      <c r="AF73" s="29">
        <f t="shared" si="7"/>
        <v>0</v>
      </c>
      <c r="AG73" s="29">
        <f t="shared" si="7"/>
        <v>0</v>
      </c>
      <c r="AH73" s="29">
        <f t="shared" si="7"/>
        <v>0</v>
      </c>
      <c r="AI73" s="29">
        <f t="shared" si="7"/>
        <v>0</v>
      </c>
      <c r="AJ73" s="29">
        <f t="shared" si="7"/>
        <v>0</v>
      </c>
      <c r="AK73" s="29">
        <f t="shared" si="7"/>
        <v>0</v>
      </c>
      <c r="AL73" s="29">
        <f>COUNTIF(AL4:AL64,"SỬ")</f>
        <v>0</v>
      </c>
      <c r="AM73" s="6"/>
      <c r="AN73" s="6"/>
      <c r="AO73" s="6"/>
      <c r="AP73" s="27"/>
      <c r="AX73" s="14"/>
    </row>
    <row r="74" spans="1:50" ht="20.25" hidden="1" customHeight="1">
      <c r="A74" s="26"/>
      <c r="B74" s="32" t="s">
        <v>15</v>
      </c>
      <c r="C74" s="2"/>
      <c r="D74" s="29">
        <f>COUNTIF(D4:D64,"ĐỊA")</f>
        <v>0</v>
      </c>
      <c r="E74" s="29">
        <f t="shared" ref="E74:AK74" si="8">COUNTIF(E4:E64,"ĐỊA")</f>
        <v>0</v>
      </c>
      <c r="F74" s="29">
        <f t="shared" si="8"/>
        <v>0</v>
      </c>
      <c r="G74" s="29">
        <f t="shared" si="8"/>
        <v>0</v>
      </c>
      <c r="H74" s="29">
        <f t="shared" si="8"/>
        <v>0</v>
      </c>
      <c r="I74" s="29">
        <f t="shared" si="8"/>
        <v>0</v>
      </c>
      <c r="J74" s="29">
        <f t="shared" si="8"/>
        <v>0</v>
      </c>
      <c r="K74" s="29">
        <f t="shared" si="8"/>
        <v>0</v>
      </c>
      <c r="L74" s="29">
        <f t="shared" si="8"/>
        <v>0</v>
      </c>
      <c r="M74" s="29">
        <f t="shared" si="8"/>
        <v>0</v>
      </c>
      <c r="N74" s="29">
        <f t="shared" si="8"/>
        <v>0</v>
      </c>
      <c r="O74" s="29">
        <f t="shared" si="8"/>
        <v>0</v>
      </c>
      <c r="P74" s="29">
        <f t="shared" si="8"/>
        <v>0</v>
      </c>
      <c r="Q74" s="29">
        <f t="shared" si="8"/>
        <v>0</v>
      </c>
      <c r="R74" s="29">
        <f t="shared" si="8"/>
        <v>0</v>
      </c>
      <c r="S74" s="29">
        <f t="shared" si="8"/>
        <v>0</v>
      </c>
      <c r="T74" s="29">
        <f t="shared" si="8"/>
        <v>0</v>
      </c>
      <c r="U74" s="29">
        <f t="shared" si="8"/>
        <v>0</v>
      </c>
      <c r="V74" s="29">
        <f t="shared" si="8"/>
        <v>0</v>
      </c>
      <c r="W74" s="29">
        <f>COUNTIF(W4:W64,"ĐỊA")</f>
        <v>0</v>
      </c>
      <c r="X74" s="29">
        <f>COUNTIF(X4:X64,"ĐỊA")</f>
        <v>0</v>
      </c>
      <c r="Y74" s="29">
        <f>COUNTIF(Y4:Y64,"ĐỊA")</f>
        <v>0</v>
      </c>
      <c r="Z74" s="29">
        <f>COUNTIF(Z4:Z64,"ĐỊA")</f>
        <v>0</v>
      </c>
      <c r="AA74" s="29">
        <f t="shared" si="8"/>
        <v>0</v>
      </c>
      <c r="AB74" s="29">
        <f t="shared" si="8"/>
        <v>0</v>
      </c>
      <c r="AC74" s="29">
        <f t="shared" si="8"/>
        <v>0</v>
      </c>
      <c r="AD74" s="29">
        <f t="shared" si="8"/>
        <v>0</v>
      </c>
      <c r="AE74" s="29">
        <f t="shared" si="8"/>
        <v>0</v>
      </c>
      <c r="AF74" s="29">
        <f t="shared" si="8"/>
        <v>0</v>
      </c>
      <c r="AG74" s="29">
        <f t="shared" si="8"/>
        <v>0</v>
      </c>
      <c r="AH74" s="29">
        <f t="shared" si="8"/>
        <v>0</v>
      </c>
      <c r="AI74" s="29">
        <f t="shared" si="8"/>
        <v>0</v>
      </c>
      <c r="AJ74" s="29">
        <f t="shared" si="8"/>
        <v>0</v>
      </c>
      <c r="AK74" s="29">
        <f t="shared" si="8"/>
        <v>0</v>
      </c>
      <c r="AL74" s="29">
        <f>COUNTIF(AL4:AL64,"ĐỊA")</f>
        <v>0</v>
      </c>
      <c r="AM74" s="6"/>
      <c r="AN74" s="6"/>
      <c r="AO74" s="6"/>
      <c r="AP74" s="27"/>
      <c r="AX74" s="14"/>
    </row>
    <row r="75" spans="1:50" ht="20.25" hidden="1" customHeight="1">
      <c r="A75" s="26"/>
      <c r="B75" s="32" t="s">
        <v>11</v>
      </c>
      <c r="C75" s="2"/>
      <c r="D75" s="29">
        <f>COUNTIF(D4:D64,"C.NGHỆ")</f>
        <v>0</v>
      </c>
      <c r="E75" s="29">
        <f t="shared" ref="E75:AK75" si="9">COUNTIF(E4:E64,"C.NGHỆ")</f>
        <v>0</v>
      </c>
      <c r="F75" s="29">
        <f t="shared" si="9"/>
        <v>0</v>
      </c>
      <c r="G75" s="29">
        <f t="shared" si="9"/>
        <v>0</v>
      </c>
      <c r="H75" s="29">
        <f t="shared" si="9"/>
        <v>0</v>
      </c>
      <c r="I75" s="29">
        <f t="shared" si="9"/>
        <v>0</v>
      </c>
      <c r="J75" s="29">
        <f t="shared" si="9"/>
        <v>0</v>
      </c>
      <c r="K75" s="29">
        <f t="shared" si="9"/>
        <v>0</v>
      </c>
      <c r="L75" s="29">
        <f t="shared" si="9"/>
        <v>0</v>
      </c>
      <c r="M75" s="29">
        <f t="shared" si="9"/>
        <v>0</v>
      </c>
      <c r="N75" s="29">
        <f t="shared" si="9"/>
        <v>0</v>
      </c>
      <c r="O75" s="29">
        <f t="shared" si="9"/>
        <v>0</v>
      </c>
      <c r="P75" s="29">
        <f t="shared" si="9"/>
        <v>0</v>
      </c>
      <c r="Q75" s="29">
        <f t="shared" si="9"/>
        <v>1</v>
      </c>
      <c r="R75" s="29">
        <f t="shared" si="9"/>
        <v>1</v>
      </c>
      <c r="S75" s="29">
        <f t="shared" si="9"/>
        <v>1</v>
      </c>
      <c r="T75" s="29">
        <f t="shared" si="9"/>
        <v>1</v>
      </c>
      <c r="U75" s="29">
        <f t="shared" si="9"/>
        <v>1</v>
      </c>
      <c r="V75" s="29">
        <f t="shared" si="9"/>
        <v>1</v>
      </c>
      <c r="W75" s="29">
        <f>COUNTIF(W4:W64,"C.NGHỆ")</f>
        <v>1</v>
      </c>
      <c r="X75" s="29">
        <f>COUNTIF(X4:X64,"C.NGHỆ")</f>
        <v>1</v>
      </c>
      <c r="Y75" s="29">
        <f>COUNTIF(Y4:Y64,"C.NGHỆ")</f>
        <v>2</v>
      </c>
      <c r="Z75" s="29">
        <f>COUNTIF(Z4:Z64,"C.NGHỆ")</f>
        <v>2</v>
      </c>
      <c r="AA75" s="29">
        <f t="shared" si="9"/>
        <v>2</v>
      </c>
      <c r="AB75" s="29">
        <f t="shared" si="9"/>
        <v>2</v>
      </c>
      <c r="AC75" s="29">
        <f t="shared" si="9"/>
        <v>2</v>
      </c>
      <c r="AD75" s="29">
        <f t="shared" si="9"/>
        <v>2</v>
      </c>
      <c r="AE75" s="29">
        <f t="shared" si="9"/>
        <v>2</v>
      </c>
      <c r="AF75" s="29">
        <f t="shared" si="9"/>
        <v>2</v>
      </c>
      <c r="AG75" s="29">
        <f t="shared" si="9"/>
        <v>2</v>
      </c>
      <c r="AH75" s="29">
        <f t="shared" si="9"/>
        <v>2</v>
      </c>
      <c r="AI75" s="29">
        <f t="shared" si="9"/>
        <v>2</v>
      </c>
      <c r="AJ75" s="29">
        <f t="shared" si="9"/>
        <v>2</v>
      </c>
      <c r="AK75" s="29">
        <f t="shared" si="9"/>
        <v>0</v>
      </c>
      <c r="AL75" s="29">
        <f>COUNTIF(AL4:AL64,"C.NGHỆ")</f>
        <v>0</v>
      </c>
      <c r="AM75" s="6"/>
      <c r="AN75" s="6"/>
      <c r="AO75" s="6"/>
      <c r="AP75" s="27"/>
      <c r="AX75" s="14"/>
    </row>
    <row r="76" spans="1:50" ht="20.25" hidden="1" customHeight="1">
      <c r="A76" s="26"/>
      <c r="B76" s="32" t="s">
        <v>17</v>
      </c>
      <c r="C76" s="2"/>
      <c r="D76" s="29">
        <f>COUNTIF(D4:D64,"NHẠC")</f>
        <v>0</v>
      </c>
      <c r="E76" s="29">
        <f t="shared" ref="E76:AK76" si="10">COUNTIF(E4:E64,"NHẠC")</f>
        <v>0</v>
      </c>
      <c r="F76" s="29">
        <f t="shared" si="10"/>
        <v>0</v>
      </c>
      <c r="G76" s="29">
        <f t="shared" si="10"/>
        <v>0</v>
      </c>
      <c r="H76" s="29">
        <f t="shared" si="10"/>
        <v>0</v>
      </c>
      <c r="I76" s="29">
        <f t="shared" si="10"/>
        <v>0</v>
      </c>
      <c r="J76" s="29">
        <f t="shared" si="10"/>
        <v>0</v>
      </c>
      <c r="K76" s="29">
        <f t="shared" si="10"/>
        <v>0</v>
      </c>
      <c r="L76" s="29">
        <f t="shared" si="10"/>
        <v>0</v>
      </c>
      <c r="M76" s="29">
        <f t="shared" si="10"/>
        <v>0</v>
      </c>
      <c r="N76" s="29">
        <f t="shared" si="10"/>
        <v>0</v>
      </c>
      <c r="O76" s="29">
        <f t="shared" si="10"/>
        <v>0</v>
      </c>
      <c r="P76" s="29">
        <f t="shared" si="10"/>
        <v>0</v>
      </c>
      <c r="Q76" s="29">
        <f t="shared" si="10"/>
        <v>0</v>
      </c>
      <c r="R76" s="29">
        <f t="shared" si="10"/>
        <v>0</v>
      </c>
      <c r="S76" s="29">
        <f t="shared" si="10"/>
        <v>0</v>
      </c>
      <c r="T76" s="29">
        <f t="shared" si="10"/>
        <v>0</v>
      </c>
      <c r="U76" s="29">
        <f t="shared" si="10"/>
        <v>0</v>
      </c>
      <c r="V76" s="29">
        <f t="shared" si="10"/>
        <v>0</v>
      </c>
      <c r="W76" s="29">
        <f>COUNTIF(W4:W64,"NHẠC")</f>
        <v>0</v>
      </c>
      <c r="X76" s="29">
        <f>COUNTIF(X4:X64,"NHẠC")</f>
        <v>0</v>
      </c>
      <c r="Y76" s="29">
        <f>COUNTIF(Y4:Y64,"NHẠC")</f>
        <v>0</v>
      </c>
      <c r="Z76" s="29">
        <f>COUNTIF(Z4:Z64,"NHẠC")</f>
        <v>0</v>
      </c>
      <c r="AA76" s="29">
        <f t="shared" si="10"/>
        <v>0</v>
      </c>
      <c r="AB76" s="29">
        <f t="shared" si="10"/>
        <v>0</v>
      </c>
      <c r="AC76" s="29">
        <f t="shared" si="10"/>
        <v>0</v>
      </c>
      <c r="AD76" s="29">
        <f t="shared" si="10"/>
        <v>0</v>
      </c>
      <c r="AE76" s="29">
        <f t="shared" si="10"/>
        <v>0</v>
      </c>
      <c r="AF76" s="29">
        <f t="shared" si="10"/>
        <v>0</v>
      </c>
      <c r="AG76" s="29">
        <f t="shared" si="10"/>
        <v>0</v>
      </c>
      <c r="AH76" s="29">
        <f t="shared" si="10"/>
        <v>0</v>
      </c>
      <c r="AI76" s="29">
        <f t="shared" si="10"/>
        <v>0</v>
      </c>
      <c r="AJ76" s="29">
        <f t="shared" si="10"/>
        <v>0</v>
      </c>
      <c r="AK76" s="29">
        <f t="shared" si="10"/>
        <v>0</v>
      </c>
      <c r="AL76" s="29">
        <f>COUNTIF(AL4:AL64,"NHẠC")</f>
        <v>0</v>
      </c>
      <c r="AM76" s="6"/>
      <c r="AN76" s="6"/>
      <c r="AO76" s="6"/>
      <c r="AP76" s="27"/>
      <c r="AX76" s="14"/>
    </row>
    <row r="77" spans="1:50" ht="20.25" hidden="1" customHeight="1">
      <c r="A77" s="26"/>
      <c r="B77" s="32" t="s">
        <v>18</v>
      </c>
      <c r="C77" s="2"/>
      <c r="D77" s="29">
        <f>COUNTIF(D4:D64,"HỌA")</f>
        <v>0</v>
      </c>
      <c r="E77" s="29">
        <f t="shared" ref="E77:AK77" si="11">COUNTIF(E4:E64,"HỌA")</f>
        <v>0</v>
      </c>
      <c r="F77" s="29">
        <f t="shared" si="11"/>
        <v>0</v>
      </c>
      <c r="G77" s="29">
        <f t="shared" si="11"/>
        <v>0</v>
      </c>
      <c r="H77" s="29">
        <f t="shared" si="11"/>
        <v>0</v>
      </c>
      <c r="I77" s="29">
        <f t="shared" si="11"/>
        <v>0</v>
      </c>
      <c r="J77" s="29">
        <f t="shared" si="11"/>
        <v>0</v>
      </c>
      <c r="K77" s="29">
        <f t="shared" si="11"/>
        <v>0</v>
      </c>
      <c r="L77" s="29">
        <f t="shared" si="11"/>
        <v>0</v>
      </c>
      <c r="M77" s="29">
        <f t="shared" si="11"/>
        <v>0</v>
      </c>
      <c r="N77" s="29">
        <f t="shared" si="11"/>
        <v>0</v>
      </c>
      <c r="O77" s="29">
        <f t="shared" si="11"/>
        <v>0</v>
      </c>
      <c r="P77" s="29">
        <f t="shared" si="11"/>
        <v>0</v>
      </c>
      <c r="Q77" s="29">
        <f t="shared" si="11"/>
        <v>0</v>
      </c>
      <c r="R77" s="29">
        <f t="shared" si="11"/>
        <v>0</v>
      </c>
      <c r="S77" s="29">
        <f t="shared" si="11"/>
        <v>0</v>
      </c>
      <c r="T77" s="29">
        <f t="shared" si="11"/>
        <v>0</v>
      </c>
      <c r="U77" s="29">
        <f t="shared" si="11"/>
        <v>0</v>
      </c>
      <c r="V77" s="29">
        <f t="shared" si="11"/>
        <v>0</v>
      </c>
      <c r="W77" s="29">
        <f>COUNTIF(W4:W64,"HỌA")</f>
        <v>0</v>
      </c>
      <c r="X77" s="29">
        <f>COUNTIF(X4:X64,"HỌA")</f>
        <v>0</v>
      </c>
      <c r="Y77" s="29">
        <f>COUNTIF(Y4:Y64,"HỌA")</f>
        <v>0</v>
      </c>
      <c r="Z77" s="29">
        <f>COUNTIF(Z4:Z64,"HỌA")</f>
        <v>0</v>
      </c>
      <c r="AA77" s="29">
        <f t="shared" si="11"/>
        <v>0</v>
      </c>
      <c r="AB77" s="29">
        <f>COUNTIF(AB4:AB64,"HỌA")</f>
        <v>0</v>
      </c>
      <c r="AC77" s="29">
        <f t="shared" si="11"/>
        <v>0</v>
      </c>
      <c r="AD77" s="29">
        <f t="shared" si="11"/>
        <v>0</v>
      </c>
      <c r="AE77" s="29">
        <f t="shared" si="11"/>
        <v>0</v>
      </c>
      <c r="AF77" s="29">
        <f t="shared" si="11"/>
        <v>0</v>
      </c>
      <c r="AG77" s="29">
        <f t="shared" si="11"/>
        <v>0</v>
      </c>
      <c r="AH77" s="29">
        <f t="shared" si="11"/>
        <v>0</v>
      </c>
      <c r="AI77" s="29">
        <f t="shared" si="11"/>
        <v>0</v>
      </c>
      <c r="AJ77" s="29">
        <f t="shared" si="11"/>
        <v>0</v>
      </c>
      <c r="AK77" s="29">
        <f t="shared" si="11"/>
        <v>0</v>
      </c>
      <c r="AL77" s="29">
        <f>COUNTIF(AL4:AL64,"HỌA")</f>
        <v>0</v>
      </c>
      <c r="AM77" s="6"/>
      <c r="AN77" s="6"/>
      <c r="AO77" s="6"/>
      <c r="AP77" s="27"/>
      <c r="AX77" s="14"/>
    </row>
    <row r="78" spans="1:50" ht="20.25" hidden="1" customHeight="1">
      <c r="A78" s="26"/>
      <c r="B78" s="32" t="s">
        <v>22</v>
      </c>
      <c r="C78" s="2"/>
      <c r="D78" s="29">
        <f>COUNTIF(D4:D64,"TD")</f>
        <v>0</v>
      </c>
      <c r="E78" s="29">
        <f t="shared" ref="E78:AK78" si="12">COUNTIF(E4:E64,"TD")</f>
        <v>0</v>
      </c>
      <c r="F78" s="29">
        <f t="shared" si="12"/>
        <v>0</v>
      </c>
      <c r="G78" s="29">
        <f t="shared" si="12"/>
        <v>0</v>
      </c>
      <c r="H78" s="29">
        <f t="shared" si="12"/>
        <v>0</v>
      </c>
      <c r="I78" s="29">
        <f t="shared" si="12"/>
        <v>0</v>
      </c>
      <c r="J78" s="29">
        <f t="shared" si="12"/>
        <v>0</v>
      </c>
      <c r="K78" s="29">
        <f t="shared" si="12"/>
        <v>0</v>
      </c>
      <c r="L78" s="29">
        <f t="shared" si="12"/>
        <v>0</v>
      </c>
      <c r="M78" s="29">
        <f t="shared" si="12"/>
        <v>0</v>
      </c>
      <c r="N78" s="29">
        <f t="shared" si="12"/>
        <v>0</v>
      </c>
      <c r="O78" s="29">
        <f t="shared" si="12"/>
        <v>0</v>
      </c>
      <c r="P78" s="29">
        <f t="shared" si="12"/>
        <v>0</v>
      </c>
      <c r="Q78" s="29">
        <f t="shared" si="12"/>
        <v>0</v>
      </c>
      <c r="R78" s="29">
        <f t="shared" si="12"/>
        <v>0</v>
      </c>
      <c r="S78" s="29">
        <f t="shared" si="12"/>
        <v>0</v>
      </c>
      <c r="T78" s="29">
        <f t="shared" si="12"/>
        <v>0</v>
      </c>
      <c r="U78" s="29">
        <f t="shared" si="12"/>
        <v>0</v>
      </c>
      <c r="V78" s="29">
        <f t="shared" si="12"/>
        <v>0</v>
      </c>
      <c r="W78" s="29">
        <f t="shared" si="12"/>
        <v>0</v>
      </c>
      <c r="X78" s="29">
        <f t="shared" si="12"/>
        <v>0</v>
      </c>
      <c r="Y78" s="29">
        <f t="shared" si="12"/>
        <v>0</v>
      </c>
      <c r="Z78" s="29">
        <f t="shared" si="12"/>
        <v>0</v>
      </c>
      <c r="AA78" s="29">
        <f t="shared" si="12"/>
        <v>0</v>
      </c>
      <c r="AB78" s="29">
        <f t="shared" si="12"/>
        <v>0</v>
      </c>
      <c r="AC78" s="29">
        <f t="shared" si="12"/>
        <v>0</v>
      </c>
      <c r="AD78" s="29">
        <f t="shared" si="12"/>
        <v>0</v>
      </c>
      <c r="AE78" s="29">
        <f t="shared" si="12"/>
        <v>0</v>
      </c>
      <c r="AF78" s="29">
        <f t="shared" si="12"/>
        <v>0</v>
      </c>
      <c r="AG78" s="29">
        <f t="shared" si="12"/>
        <v>0</v>
      </c>
      <c r="AH78" s="29">
        <f t="shared" si="12"/>
        <v>0</v>
      </c>
      <c r="AI78" s="29">
        <f t="shared" si="12"/>
        <v>0</v>
      </c>
      <c r="AJ78" s="29">
        <f t="shared" si="12"/>
        <v>0</v>
      </c>
      <c r="AK78" s="29">
        <f t="shared" si="12"/>
        <v>0</v>
      </c>
      <c r="AL78" s="29">
        <f>COUNTIF(AL4:AL64,"TD")</f>
        <v>0</v>
      </c>
      <c r="AM78" s="29">
        <f>COUNTIF(AM4:AM64,"THỂ DỤC")</f>
        <v>0</v>
      </c>
      <c r="AN78" s="29">
        <f>COUNTIF(AN4:AN64,"THỂ DỤC")</f>
        <v>0</v>
      </c>
      <c r="AO78" s="29">
        <f>COUNTIF(AO4:AO64,"THỂ DỤC")</f>
        <v>0</v>
      </c>
      <c r="AP78" s="27"/>
      <c r="AX78" s="14"/>
    </row>
    <row r="79" spans="1:50" ht="20.25" hidden="1" customHeight="1">
      <c r="A79" s="26"/>
      <c r="B79" s="33" t="s">
        <v>19</v>
      </c>
      <c r="C79" s="2"/>
      <c r="D79" s="30">
        <f>COUNTIF(D4:D64,"PHÁP")</f>
        <v>0</v>
      </c>
      <c r="E79" s="30">
        <f t="shared" ref="E79:AK79" si="13">COUNTIF(E4:E64,"PHÁP")</f>
        <v>0</v>
      </c>
      <c r="F79" s="30">
        <f t="shared" si="13"/>
        <v>0</v>
      </c>
      <c r="G79" s="30">
        <f t="shared" si="13"/>
        <v>0</v>
      </c>
      <c r="H79" s="30">
        <f t="shared" si="13"/>
        <v>0</v>
      </c>
      <c r="I79" s="30">
        <f t="shared" si="13"/>
        <v>0</v>
      </c>
      <c r="J79" s="30">
        <f t="shared" si="13"/>
        <v>0</v>
      </c>
      <c r="K79" s="30">
        <f t="shared" si="13"/>
        <v>0</v>
      </c>
      <c r="L79" s="30">
        <f t="shared" si="13"/>
        <v>0</v>
      </c>
      <c r="M79" s="30">
        <f t="shared" si="13"/>
        <v>0</v>
      </c>
      <c r="N79" s="30">
        <f t="shared" si="13"/>
        <v>0</v>
      </c>
      <c r="O79" s="30">
        <f t="shared" si="13"/>
        <v>0</v>
      </c>
      <c r="P79" s="30">
        <f t="shared" si="13"/>
        <v>0</v>
      </c>
      <c r="Q79" s="30">
        <f t="shared" si="13"/>
        <v>0</v>
      </c>
      <c r="R79" s="30">
        <f t="shared" si="13"/>
        <v>0</v>
      </c>
      <c r="S79" s="30">
        <f t="shared" si="13"/>
        <v>0</v>
      </c>
      <c r="T79" s="30">
        <f t="shared" si="13"/>
        <v>0</v>
      </c>
      <c r="U79" s="30">
        <f t="shared" si="13"/>
        <v>0</v>
      </c>
      <c r="V79" s="30">
        <f t="shared" si="13"/>
        <v>0</v>
      </c>
      <c r="W79" s="30">
        <f>COUNTIF(W4:W64,"PHÁP")</f>
        <v>0</v>
      </c>
      <c r="X79" s="30">
        <f>COUNTIF(X4:X64,"PHÁP")</f>
        <v>2</v>
      </c>
      <c r="Y79" s="30">
        <f>COUNTIF(Y4:Y64,"PHÁP")</f>
        <v>0</v>
      </c>
      <c r="Z79" s="30">
        <f>COUNTIF(Z4:Z64,"PHÁP")</f>
        <v>0</v>
      </c>
      <c r="AA79" s="30">
        <f t="shared" si="13"/>
        <v>0</v>
      </c>
      <c r="AB79" s="30">
        <f t="shared" si="13"/>
        <v>0</v>
      </c>
      <c r="AC79" s="30">
        <f t="shared" si="13"/>
        <v>0</v>
      </c>
      <c r="AD79" s="30">
        <f t="shared" si="13"/>
        <v>0</v>
      </c>
      <c r="AE79" s="30">
        <f t="shared" si="13"/>
        <v>0</v>
      </c>
      <c r="AF79" s="30">
        <f t="shared" si="13"/>
        <v>0</v>
      </c>
      <c r="AG79" s="30">
        <f t="shared" si="13"/>
        <v>0</v>
      </c>
      <c r="AH79" s="30">
        <f t="shared" si="13"/>
        <v>0</v>
      </c>
      <c r="AI79" s="30">
        <f t="shared" si="13"/>
        <v>0</v>
      </c>
      <c r="AJ79" s="30">
        <f t="shared" si="13"/>
        <v>0</v>
      </c>
      <c r="AK79" s="30">
        <f t="shared" si="13"/>
        <v>6</v>
      </c>
      <c r="AL79" s="30">
        <f>COUNTIF(AL4:AL64,"PHÁP")</f>
        <v>0</v>
      </c>
      <c r="AM79" s="6"/>
      <c r="AN79" s="6"/>
      <c r="AO79" s="6"/>
      <c r="AP79" s="27"/>
      <c r="AX79" s="14"/>
    </row>
    <row r="80" spans="1:50" ht="20.25" customHeight="1">
      <c r="A80" s="26"/>
      <c r="B80" s="2"/>
      <c r="C80" s="2"/>
      <c r="D80" s="120"/>
      <c r="E80" s="3"/>
      <c r="F80" s="3"/>
      <c r="G80" s="3"/>
      <c r="H80" s="4"/>
      <c r="I80" s="4"/>
      <c r="J80" s="4"/>
      <c r="K80" s="4"/>
      <c r="L80" s="4"/>
      <c r="M80" s="4"/>
      <c r="N80" s="4"/>
      <c r="O80" s="4"/>
      <c r="P80" s="121"/>
      <c r="Q80" s="4"/>
      <c r="R80" s="4"/>
      <c r="S80" s="4"/>
      <c r="T80" s="4"/>
      <c r="U80" s="4"/>
      <c r="V80" s="4"/>
      <c r="W80" s="4"/>
      <c r="X80" s="4"/>
      <c r="Y80" s="121"/>
      <c r="Z80" s="121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37"/>
      <c r="AM80" s="6"/>
      <c r="AN80" s="6"/>
      <c r="AO80" s="6"/>
      <c r="AP80" s="27"/>
      <c r="AX80" s="14"/>
    </row>
    <row r="81" spans="1:50" ht="20.25" customHeight="1">
      <c r="A81" s="26"/>
      <c r="B81" s="2"/>
      <c r="C81" s="2"/>
      <c r="D81" s="120"/>
      <c r="E81" s="3"/>
      <c r="F81" s="3"/>
      <c r="G81" s="3"/>
      <c r="H81" s="4"/>
      <c r="I81" s="4"/>
      <c r="J81" s="4"/>
      <c r="K81" s="4"/>
      <c r="L81" s="4"/>
      <c r="M81" s="4"/>
      <c r="N81" s="4"/>
      <c r="O81" s="4"/>
      <c r="P81" s="121"/>
      <c r="Q81" s="4"/>
      <c r="R81" s="4"/>
      <c r="S81" s="4"/>
      <c r="T81" s="4"/>
      <c r="U81" s="4"/>
      <c r="V81" s="4"/>
      <c r="W81" s="4"/>
      <c r="X81" s="4"/>
      <c r="Y81" s="121"/>
      <c r="Z81" s="121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37"/>
      <c r="AM81" s="6"/>
      <c r="AN81" s="6"/>
      <c r="AO81" s="6"/>
      <c r="AP81" s="27"/>
      <c r="AX81" s="14"/>
    </row>
    <row r="82" spans="1:50" ht="15"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</row>
    <row r="83" spans="1:50" ht="22.5" customHeight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</sheetData>
  <sheetProtection selectLockedCells="1"/>
  <autoFilter ref="A3:AK86">
    <filterColumn colId="3" showButton="0"/>
    <filterColumn colId="4" showButton="0"/>
    <filterColumn colId="5" showButton="0"/>
    <filterColumn colId="6" showButton="0"/>
  </autoFilter>
  <mergeCells count="46">
    <mergeCell ref="A54:A63"/>
    <mergeCell ref="A1:AO1"/>
    <mergeCell ref="A4:A13"/>
    <mergeCell ref="A14:A23"/>
    <mergeCell ref="A24:A33"/>
    <mergeCell ref="A34:A43"/>
    <mergeCell ref="A44:A53"/>
    <mergeCell ref="C4:C5"/>
    <mergeCell ref="C6:C7"/>
    <mergeCell ref="C8:C9"/>
    <mergeCell ref="C10:C11"/>
    <mergeCell ref="C12:C13"/>
    <mergeCell ref="B4:B5"/>
    <mergeCell ref="B14:B15"/>
    <mergeCell ref="C14:C15"/>
    <mergeCell ref="B44:B45"/>
    <mergeCell ref="N2:AD2"/>
    <mergeCell ref="AE2:AK2"/>
    <mergeCell ref="B34:B35"/>
    <mergeCell ref="C34:C35"/>
    <mergeCell ref="C62:C63"/>
    <mergeCell ref="C48:C49"/>
    <mergeCell ref="C50:C51"/>
    <mergeCell ref="C52:C53"/>
    <mergeCell ref="B54:B55"/>
    <mergeCell ref="C54:C55"/>
    <mergeCell ref="C56:C57"/>
    <mergeCell ref="C44:C45"/>
    <mergeCell ref="C46:C47"/>
    <mergeCell ref="C36:C37"/>
    <mergeCell ref="B24:B25"/>
    <mergeCell ref="C24:C25"/>
    <mergeCell ref="D2:M2"/>
    <mergeCell ref="C58:C59"/>
    <mergeCell ref="C60:C61"/>
    <mergeCell ref="C38:C39"/>
    <mergeCell ref="C40:C41"/>
    <mergeCell ref="C42:C43"/>
    <mergeCell ref="C16:C17"/>
    <mergeCell ref="C18:C19"/>
    <mergeCell ref="C20:C21"/>
    <mergeCell ref="C22:C23"/>
    <mergeCell ref="C32:C33"/>
    <mergeCell ref="C26:C27"/>
    <mergeCell ref="C28:C29"/>
    <mergeCell ref="C30:C31"/>
  </mergeCells>
  <phoneticPr fontId="0" type="noConversion"/>
  <conditionalFormatting sqref="A49:B49 AL49:XFD49">
    <cfRule type="duplicateValues" dxfId="498" priority="318"/>
  </conditionalFormatting>
  <conditionalFormatting sqref="A21:C21 AL21:XFD21">
    <cfRule type="duplicateValues" dxfId="497" priority="315"/>
  </conditionalFormatting>
  <conditionalFormatting sqref="A41:C41 AL41:XFD41">
    <cfRule type="duplicateValues" dxfId="496" priority="321"/>
  </conditionalFormatting>
  <conditionalFormatting sqref="A43:C43 AL43:XFD43">
    <cfRule type="duplicateValues" dxfId="495" priority="322"/>
  </conditionalFormatting>
  <conditionalFormatting sqref="A45:C45 AL45:XFD45">
    <cfRule type="duplicateValues" dxfId="494" priority="316"/>
  </conditionalFormatting>
  <conditionalFormatting sqref="A47:C47 AL47:XFD47">
    <cfRule type="duplicateValues" dxfId="493" priority="317"/>
  </conditionalFormatting>
  <conditionalFormatting sqref="A51:C51 AL51:XFD51">
    <cfRule type="duplicateValues" dxfId="492" priority="319"/>
  </conditionalFormatting>
  <conditionalFormatting sqref="A53:C53 AL53:XFD53">
    <cfRule type="duplicateValues" dxfId="491" priority="320"/>
  </conditionalFormatting>
  <conditionalFormatting sqref="A41:P41 R41:XFD41">
    <cfRule type="duplicateValues" dxfId="490" priority="2"/>
  </conditionalFormatting>
  <conditionalFormatting sqref="A63:XFD63">
    <cfRule type="duplicateValues" dxfId="489" priority="1"/>
  </conditionalFormatting>
  <conditionalFormatting sqref="C5">
    <cfRule type="duplicateValues" dxfId="488" priority="652" stopIfTrue="1"/>
    <cfRule type="duplicateValues" dxfId="487" priority="602" stopIfTrue="1"/>
    <cfRule type="duplicateValues" dxfId="486" priority="603" stopIfTrue="1"/>
    <cfRule type="duplicateValues" dxfId="485" priority="573" stopIfTrue="1"/>
    <cfRule type="duplicateValues" dxfId="484" priority="571" stopIfTrue="1"/>
    <cfRule type="duplicateValues" dxfId="483" priority="562" stopIfTrue="1"/>
    <cfRule type="duplicateValues" dxfId="482" priority="572" stopIfTrue="1"/>
  </conditionalFormatting>
  <conditionalFormatting sqref="C7">
    <cfRule type="duplicateValues" dxfId="481" priority="605" stopIfTrue="1"/>
    <cfRule type="duplicateValues" dxfId="480" priority="604" stopIfTrue="1"/>
    <cfRule type="duplicateValues" dxfId="479" priority="561" stopIfTrue="1"/>
    <cfRule type="duplicateValues" dxfId="478" priority="574" stopIfTrue="1"/>
  </conditionalFormatting>
  <conditionalFormatting sqref="C9">
    <cfRule type="duplicateValues" dxfId="477" priority="607" stopIfTrue="1"/>
    <cfRule type="duplicateValues" dxfId="476" priority="606" stopIfTrue="1"/>
    <cfRule type="duplicateValues" dxfId="475" priority="563" stopIfTrue="1"/>
    <cfRule type="duplicateValues" dxfId="474" priority="600" stopIfTrue="1"/>
  </conditionalFormatting>
  <conditionalFormatting sqref="C11">
    <cfRule type="duplicateValues" dxfId="473" priority="609" stopIfTrue="1"/>
    <cfRule type="duplicateValues" dxfId="472" priority="608" stopIfTrue="1"/>
    <cfRule type="duplicateValues" dxfId="471" priority="575" stopIfTrue="1"/>
  </conditionalFormatting>
  <conditionalFormatting sqref="C13">
    <cfRule type="duplicateValues" dxfId="470" priority="610" stopIfTrue="1"/>
  </conditionalFormatting>
  <conditionalFormatting sqref="C15">
    <cfRule type="duplicateValues" dxfId="469" priority="417" stopIfTrue="1"/>
    <cfRule type="duplicateValues" dxfId="468" priority="400" stopIfTrue="1"/>
    <cfRule type="duplicateValues" dxfId="467" priority="402" stopIfTrue="1"/>
    <cfRule type="duplicateValues" dxfId="466" priority="403" stopIfTrue="1"/>
    <cfRule type="duplicateValues" dxfId="465" priority="404" stopIfTrue="1"/>
    <cfRule type="duplicateValues" dxfId="464" priority="408" stopIfTrue="1"/>
    <cfRule type="duplicateValues" dxfId="463" priority="409" stopIfTrue="1"/>
  </conditionalFormatting>
  <conditionalFormatting sqref="C17">
    <cfRule type="duplicateValues" dxfId="462" priority="410" stopIfTrue="1"/>
    <cfRule type="duplicateValues" dxfId="461" priority="399" stopIfTrue="1"/>
    <cfRule type="duplicateValues" dxfId="460" priority="405" stopIfTrue="1"/>
    <cfRule type="duplicateValues" dxfId="459" priority="411" stopIfTrue="1"/>
  </conditionalFormatting>
  <conditionalFormatting sqref="C19">
    <cfRule type="duplicateValues" dxfId="458" priority="19" stopIfTrue="1"/>
    <cfRule type="duplicateValues" dxfId="457" priority="20" stopIfTrue="1"/>
    <cfRule type="duplicateValues" dxfId="456" priority="21" stopIfTrue="1"/>
    <cfRule type="duplicateValues" dxfId="455" priority="22" stopIfTrue="1"/>
  </conditionalFormatting>
  <conditionalFormatting sqref="C21">
    <cfRule type="duplicateValues" dxfId="454" priority="406" stopIfTrue="1"/>
    <cfRule type="duplicateValues" dxfId="453" priority="415" stopIfTrue="1"/>
    <cfRule type="duplicateValues" dxfId="452" priority="414" stopIfTrue="1"/>
  </conditionalFormatting>
  <conditionalFormatting sqref="C23">
    <cfRule type="duplicateValues" dxfId="451" priority="416" stopIfTrue="1"/>
  </conditionalFormatting>
  <conditionalFormatting sqref="C25">
    <cfRule type="duplicateValues" dxfId="450" priority="384" stopIfTrue="1"/>
    <cfRule type="duplicateValues" dxfId="449" priority="385" stopIfTrue="1"/>
    <cfRule type="duplicateValues" dxfId="448" priority="398" stopIfTrue="1"/>
    <cfRule type="duplicateValues" dxfId="447" priority="390" stopIfTrue="1"/>
    <cfRule type="duplicateValues" dxfId="446" priority="389" stopIfTrue="1"/>
    <cfRule type="duplicateValues" dxfId="445" priority="381" stopIfTrue="1"/>
    <cfRule type="duplicateValues" dxfId="444" priority="383" stopIfTrue="1"/>
  </conditionalFormatting>
  <conditionalFormatting sqref="C27">
    <cfRule type="duplicateValues" dxfId="443" priority="386" stopIfTrue="1"/>
    <cfRule type="duplicateValues" dxfId="442" priority="391" stopIfTrue="1"/>
    <cfRule type="duplicateValues" dxfId="441" priority="392" stopIfTrue="1"/>
    <cfRule type="duplicateValues" dxfId="440" priority="380" stopIfTrue="1"/>
  </conditionalFormatting>
  <conditionalFormatting sqref="C29">
    <cfRule type="duplicateValues" dxfId="439" priority="16" stopIfTrue="1"/>
    <cfRule type="duplicateValues" dxfId="438" priority="17" stopIfTrue="1"/>
    <cfRule type="duplicateValues" dxfId="437" priority="18" stopIfTrue="1"/>
    <cfRule type="duplicateValues" dxfId="436" priority="15" stopIfTrue="1"/>
  </conditionalFormatting>
  <conditionalFormatting sqref="C31">
    <cfRule type="duplicateValues" dxfId="435" priority="396" stopIfTrue="1"/>
    <cfRule type="duplicateValues" dxfId="434" priority="387" stopIfTrue="1"/>
    <cfRule type="duplicateValues" dxfId="433" priority="395" stopIfTrue="1"/>
  </conditionalFormatting>
  <conditionalFormatting sqref="C33">
    <cfRule type="duplicateValues" dxfId="432" priority="397" stopIfTrue="1"/>
  </conditionalFormatting>
  <conditionalFormatting sqref="C35">
    <cfRule type="duplicateValues" dxfId="431" priority="362" stopIfTrue="1"/>
    <cfRule type="duplicateValues" dxfId="430" priority="364" stopIfTrue="1"/>
    <cfRule type="duplicateValues" dxfId="429" priority="365" stopIfTrue="1"/>
    <cfRule type="duplicateValues" dxfId="428" priority="366" stopIfTrue="1"/>
    <cfRule type="duplicateValues" dxfId="427" priority="370" stopIfTrue="1"/>
    <cfRule type="duplicateValues" dxfId="426" priority="371" stopIfTrue="1"/>
    <cfRule type="duplicateValues" dxfId="425" priority="379" stopIfTrue="1"/>
  </conditionalFormatting>
  <conditionalFormatting sqref="C37">
    <cfRule type="duplicateValues" dxfId="424" priority="367" stopIfTrue="1"/>
    <cfRule type="duplicateValues" dxfId="423" priority="372" stopIfTrue="1"/>
    <cfRule type="duplicateValues" dxfId="422" priority="373" stopIfTrue="1"/>
    <cfRule type="duplicateValues" dxfId="421" priority="361" stopIfTrue="1"/>
  </conditionalFormatting>
  <conditionalFormatting sqref="C39">
    <cfRule type="duplicateValues" dxfId="420" priority="11" stopIfTrue="1"/>
    <cfRule type="duplicateValues" dxfId="419" priority="14" stopIfTrue="1"/>
    <cfRule type="duplicateValues" dxfId="418" priority="13" stopIfTrue="1"/>
    <cfRule type="duplicateValues" dxfId="417" priority="12" stopIfTrue="1"/>
  </conditionalFormatting>
  <conditionalFormatting sqref="C41">
    <cfRule type="duplicateValues" dxfId="416" priority="368" stopIfTrue="1"/>
    <cfRule type="duplicateValues" dxfId="415" priority="376" stopIfTrue="1"/>
    <cfRule type="duplicateValues" dxfId="414" priority="377" stopIfTrue="1"/>
  </conditionalFormatting>
  <conditionalFormatting sqref="C43">
    <cfRule type="duplicateValues" dxfId="413" priority="378" stopIfTrue="1"/>
  </conditionalFormatting>
  <conditionalFormatting sqref="C45">
    <cfRule type="duplicateValues" dxfId="412" priority="347" stopIfTrue="1"/>
    <cfRule type="duplicateValues" dxfId="411" priority="346" stopIfTrue="1"/>
    <cfRule type="duplicateValues" dxfId="410" priority="345" stopIfTrue="1"/>
    <cfRule type="duplicateValues" dxfId="409" priority="360" stopIfTrue="1"/>
    <cfRule type="duplicateValues" dxfId="408" priority="343" stopIfTrue="1"/>
    <cfRule type="duplicateValues" dxfId="407" priority="352" stopIfTrue="1"/>
    <cfRule type="duplicateValues" dxfId="406" priority="351" stopIfTrue="1"/>
  </conditionalFormatting>
  <conditionalFormatting sqref="C47">
    <cfRule type="duplicateValues" dxfId="405" priority="342" stopIfTrue="1"/>
    <cfRule type="duplicateValues" dxfId="404" priority="354" stopIfTrue="1"/>
    <cfRule type="duplicateValues" dxfId="403" priority="353" stopIfTrue="1"/>
    <cfRule type="duplicateValues" dxfId="402" priority="348" stopIfTrue="1"/>
  </conditionalFormatting>
  <conditionalFormatting sqref="C49">
    <cfRule type="duplicateValues" dxfId="401" priority="10" stopIfTrue="1"/>
    <cfRule type="duplicateValues" dxfId="400" priority="7" stopIfTrue="1"/>
    <cfRule type="duplicateValues" dxfId="399" priority="8" stopIfTrue="1"/>
    <cfRule type="duplicateValues" dxfId="398" priority="9" stopIfTrue="1"/>
  </conditionalFormatting>
  <conditionalFormatting sqref="C51">
    <cfRule type="duplicateValues" dxfId="397" priority="358" stopIfTrue="1"/>
    <cfRule type="duplicateValues" dxfId="396" priority="357" stopIfTrue="1"/>
    <cfRule type="duplicateValues" dxfId="395" priority="349" stopIfTrue="1"/>
  </conditionalFormatting>
  <conditionalFormatting sqref="C53">
    <cfRule type="duplicateValues" dxfId="394" priority="359" stopIfTrue="1"/>
  </conditionalFormatting>
  <conditionalFormatting sqref="C55">
    <cfRule type="duplicateValues" dxfId="393" priority="332" stopIfTrue="1"/>
    <cfRule type="duplicateValues" dxfId="392" priority="324" stopIfTrue="1"/>
    <cfRule type="duplicateValues" dxfId="391" priority="333" stopIfTrue="1"/>
    <cfRule type="duplicateValues" dxfId="390" priority="328" stopIfTrue="1"/>
    <cfRule type="duplicateValues" dxfId="389" priority="327" stopIfTrue="1"/>
    <cfRule type="duplicateValues" dxfId="388" priority="326" stopIfTrue="1"/>
    <cfRule type="duplicateValues" dxfId="387" priority="341" stopIfTrue="1"/>
  </conditionalFormatting>
  <conditionalFormatting sqref="C57">
    <cfRule type="duplicateValues" dxfId="386" priority="323" stopIfTrue="1"/>
    <cfRule type="duplicateValues" dxfId="385" priority="329" stopIfTrue="1"/>
    <cfRule type="duplicateValues" dxfId="384" priority="335" stopIfTrue="1"/>
    <cfRule type="duplicateValues" dxfId="383" priority="334" stopIfTrue="1"/>
  </conditionalFormatting>
  <conditionalFormatting sqref="C59">
    <cfRule type="duplicateValues" dxfId="382" priority="5" stopIfTrue="1"/>
    <cfRule type="duplicateValues" dxfId="381" priority="6" stopIfTrue="1"/>
    <cfRule type="duplicateValues" dxfId="380" priority="4" stopIfTrue="1"/>
    <cfRule type="duplicateValues" dxfId="379" priority="3" stopIfTrue="1"/>
  </conditionalFormatting>
  <conditionalFormatting sqref="C61">
    <cfRule type="duplicateValues" dxfId="378" priority="339" stopIfTrue="1"/>
    <cfRule type="duplicateValues" dxfId="377" priority="338" stopIfTrue="1"/>
    <cfRule type="duplicateValues" dxfId="376" priority="330" stopIfTrue="1"/>
  </conditionalFormatting>
  <conditionalFormatting sqref="C63">
    <cfRule type="duplicateValues" dxfId="375" priority="340" stopIfTrue="1"/>
  </conditionalFormatting>
  <conditionalFormatting sqref="D39:O39">
    <cfRule type="duplicateValues" dxfId="374" priority="24" stopIfTrue="1"/>
    <cfRule type="duplicateValues" dxfId="373" priority="26" stopIfTrue="1"/>
    <cfRule type="duplicateValues" dxfId="372" priority="23" stopIfTrue="1"/>
    <cfRule type="duplicateValues" dxfId="371" priority="25" stopIfTrue="1"/>
  </conditionalFormatting>
  <conditionalFormatting sqref="D21:U21">
    <cfRule type="duplicateValues" dxfId="370" priority="92" stopIfTrue="1"/>
  </conditionalFormatting>
  <conditionalFormatting sqref="D23:U23">
    <cfRule type="duplicateValues" dxfId="369" priority="94" stopIfTrue="1"/>
    <cfRule type="duplicateValues" dxfId="368" priority="93" stopIfTrue="1"/>
  </conditionalFormatting>
  <conditionalFormatting sqref="D5:AK5">
    <cfRule type="duplicateValues" dxfId="367" priority="176" stopIfTrue="1"/>
    <cfRule type="duplicateValues" dxfId="366" priority="81" stopIfTrue="1"/>
    <cfRule type="duplicateValues" dxfId="365" priority="100" stopIfTrue="1"/>
    <cfRule type="duplicateValues" dxfId="364" priority="180"/>
    <cfRule type="duplicateValues" dxfId="363" priority="126" stopIfTrue="1"/>
    <cfRule type="duplicateValues" dxfId="362" priority="98" stopIfTrue="1"/>
    <cfRule type="duplicateValues" dxfId="361" priority="99" stopIfTrue="1"/>
    <cfRule type="duplicateValues" dxfId="360" priority="127" stopIfTrue="1"/>
  </conditionalFormatting>
  <conditionalFormatting sqref="D7:AK7">
    <cfRule type="duplicateValues" dxfId="359" priority="54"/>
    <cfRule type="duplicateValues" dxfId="358" priority="181"/>
    <cfRule type="duplicateValues" dxfId="357" priority="101" stopIfTrue="1"/>
    <cfRule type="duplicateValues" dxfId="356" priority="80" stopIfTrue="1"/>
    <cfRule type="duplicateValues" dxfId="355" priority="128" stopIfTrue="1"/>
    <cfRule type="duplicateValues" dxfId="354" priority="129" stopIfTrue="1"/>
  </conditionalFormatting>
  <conditionalFormatting sqref="D9:AK9">
    <cfRule type="duplicateValues" dxfId="353" priority="124" stopIfTrue="1"/>
    <cfRule type="duplicateValues" dxfId="352" priority="131" stopIfTrue="1"/>
    <cfRule type="duplicateValues" dxfId="351" priority="130" stopIfTrue="1"/>
    <cfRule type="duplicateValues" dxfId="350" priority="53"/>
    <cfRule type="duplicateValues" dxfId="349" priority="79" stopIfTrue="1"/>
  </conditionalFormatting>
  <conditionalFormatting sqref="D11:AK11">
    <cfRule type="duplicateValues" dxfId="348" priority="78" stopIfTrue="1"/>
    <cfRule type="duplicateValues" dxfId="347" priority="102" stopIfTrue="1"/>
    <cfRule type="duplicateValues" dxfId="346" priority="133" stopIfTrue="1"/>
    <cfRule type="duplicateValues" dxfId="345" priority="132" stopIfTrue="1"/>
    <cfRule type="duplicateValues" dxfId="344" priority="52"/>
  </conditionalFormatting>
  <conditionalFormatting sqref="D13:AK13">
    <cfRule type="duplicateValues" dxfId="343" priority="51"/>
    <cfRule type="duplicateValues" dxfId="342" priority="134" stopIfTrue="1"/>
  </conditionalFormatting>
  <conditionalFormatting sqref="D15:AK15">
    <cfRule type="duplicateValues" dxfId="341" priority="177" stopIfTrue="1"/>
    <cfRule type="duplicateValues" dxfId="340" priority="50"/>
    <cfRule type="duplicateValues" dxfId="339" priority="123" stopIfTrue="1"/>
    <cfRule type="duplicateValues" dxfId="338" priority="122" stopIfTrue="1"/>
  </conditionalFormatting>
  <conditionalFormatting sqref="D17:AK17">
    <cfRule type="duplicateValues" dxfId="337" priority="136" stopIfTrue="1"/>
    <cfRule type="duplicateValues" dxfId="336" priority="135" stopIfTrue="1"/>
    <cfRule type="duplicateValues" dxfId="335" priority="49"/>
    <cfRule type="duplicateValues" dxfId="334" priority="77" stopIfTrue="1"/>
    <cfRule type="duplicateValues" dxfId="333" priority="104" stopIfTrue="1"/>
  </conditionalFormatting>
  <conditionalFormatting sqref="D19:AK19">
    <cfRule type="duplicateValues" dxfId="332" priority="48"/>
    <cfRule type="duplicateValues" dxfId="331" priority="95" stopIfTrue="1"/>
    <cfRule type="duplicateValues" dxfId="330" priority="138" stopIfTrue="1"/>
    <cfRule type="duplicateValues" dxfId="329" priority="76" stopIfTrue="1"/>
    <cfRule type="duplicateValues" dxfId="328" priority="137" stopIfTrue="1"/>
  </conditionalFormatting>
  <conditionalFormatting sqref="D21:AK21">
    <cfRule type="duplicateValues" dxfId="327" priority="178" stopIfTrue="1"/>
    <cfRule type="duplicateValues" dxfId="326" priority="82"/>
    <cfRule type="duplicateValues" dxfId="325" priority="47"/>
    <cfRule type="duplicateValues" dxfId="324" priority="75" stopIfTrue="1"/>
    <cfRule type="duplicateValues" dxfId="323" priority="139" stopIfTrue="1"/>
    <cfRule type="duplicateValues" dxfId="322" priority="140" stopIfTrue="1"/>
  </conditionalFormatting>
  <conditionalFormatting sqref="D23:AK23">
    <cfRule type="duplicateValues" dxfId="321" priority="73" stopIfTrue="1"/>
    <cfRule type="duplicateValues" dxfId="320" priority="179" stopIfTrue="1"/>
    <cfRule type="duplicateValues" dxfId="319" priority="74" stopIfTrue="1"/>
    <cfRule type="duplicateValues" dxfId="318" priority="46"/>
  </conditionalFormatting>
  <conditionalFormatting sqref="D25:AK25">
    <cfRule type="duplicateValues" dxfId="317" priority="72" stopIfTrue="1"/>
    <cfRule type="duplicateValues" dxfId="316" priority="45"/>
    <cfRule type="duplicateValues" dxfId="315" priority="105" stopIfTrue="1"/>
    <cfRule type="duplicateValues" dxfId="314" priority="142" stopIfTrue="1"/>
    <cfRule type="duplicateValues" dxfId="313" priority="141" stopIfTrue="1"/>
  </conditionalFormatting>
  <conditionalFormatting sqref="D27:AK27">
    <cfRule type="duplicateValues" dxfId="312" priority="144" stopIfTrue="1"/>
    <cfRule type="duplicateValues" dxfId="311" priority="106" stopIfTrue="1"/>
    <cfRule type="duplicateValues" dxfId="310" priority="44"/>
    <cfRule type="duplicateValues" dxfId="309" priority="143" stopIfTrue="1"/>
  </conditionalFormatting>
  <conditionalFormatting sqref="D29:AK29">
    <cfRule type="duplicateValues" dxfId="308" priority="43"/>
    <cfRule type="duplicateValues" dxfId="307" priority="107" stopIfTrue="1"/>
    <cfRule type="duplicateValues" dxfId="306" priority="146" stopIfTrue="1"/>
    <cfRule type="duplicateValues" dxfId="305" priority="145" stopIfTrue="1"/>
    <cfRule type="duplicateValues" dxfId="304" priority="71" stopIfTrue="1"/>
  </conditionalFormatting>
  <conditionalFormatting sqref="D31:AK31">
    <cfRule type="duplicateValues" dxfId="303" priority="147" stopIfTrue="1"/>
    <cfRule type="duplicateValues" dxfId="302" priority="42"/>
    <cfRule type="duplicateValues" dxfId="301" priority="70" stopIfTrue="1"/>
    <cfRule type="duplicateValues" dxfId="300" priority="108" stopIfTrue="1"/>
    <cfRule type="duplicateValues" dxfId="299" priority="148" stopIfTrue="1"/>
  </conditionalFormatting>
  <conditionalFormatting sqref="D33:AK33">
    <cfRule type="duplicateValues" dxfId="298" priority="41"/>
    <cfRule type="duplicateValues" dxfId="297" priority="109" stopIfTrue="1"/>
    <cfRule type="duplicateValues" dxfId="296" priority="69" stopIfTrue="1"/>
    <cfRule type="duplicateValues" dxfId="295" priority="151" stopIfTrue="1"/>
    <cfRule type="duplicateValues" dxfId="294" priority="150" stopIfTrue="1"/>
    <cfRule type="duplicateValues" dxfId="293" priority="149" stopIfTrue="1"/>
  </conditionalFormatting>
  <conditionalFormatting sqref="D35:AK35">
    <cfRule type="duplicateValues" dxfId="292" priority="153" stopIfTrue="1"/>
    <cfRule type="duplicateValues" dxfId="291" priority="68" stopIfTrue="1"/>
    <cfRule type="duplicateValues" dxfId="290" priority="110" stopIfTrue="1"/>
    <cfRule type="duplicateValues" dxfId="289" priority="40"/>
    <cfRule type="duplicateValues" dxfId="288" priority="152" stopIfTrue="1"/>
  </conditionalFormatting>
  <conditionalFormatting sqref="D37:AK37">
    <cfRule type="duplicateValues" dxfId="287" priority="155" stopIfTrue="1"/>
    <cfRule type="duplicateValues" dxfId="286" priority="67" stopIfTrue="1"/>
    <cfRule type="duplicateValues" dxfId="285" priority="111" stopIfTrue="1"/>
    <cfRule type="duplicateValues" dxfId="284" priority="154" stopIfTrue="1"/>
    <cfRule type="duplicateValues" dxfId="283" priority="39"/>
  </conditionalFormatting>
  <conditionalFormatting sqref="D41:P41 R41:AK41">
    <cfRule type="duplicateValues" dxfId="282" priority="65" stopIfTrue="1"/>
    <cfRule type="duplicateValues" dxfId="281" priority="88"/>
    <cfRule type="duplicateValues" dxfId="280" priority="37"/>
  </conditionalFormatting>
  <conditionalFormatting sqref="D43:AK43">
    <cfRule type="duplicateValues" dxfId="279" priority="89"/>
    <cfRule type="duplicateValues" dxfId="278" priority="64" stopIfTrue="1"/>
    <cfRule type="duplicateValues" dxfId="277" priority="36"/>
  </conditionalFormatting>
  <conditionalFormatting sqref="D45:AK45">
    <cfRule type="duplicateValues" dxfId="276" priority="35"/>
    <cfRule type="duplicateValues" dxfId="275" priority="158" stopIfTrue="1"/>
    <cfRule type="duplicateValues" dxfId="274" priority="159" stopIfTrue="1"/>
    <cfRule type="duplicateValues" dxfId="273" priority="83"/>
    <cfRule type="duplicateValues" dxfId="272" priority="113" stopIfTrue="1"/>
    <cfRule type="duplicateValues" dxfId="271" priority="160" stopIfTrue="1"/>
    <cfRule type="duplicateValues" dxfId="270" priority="63" stopIfTrue="1"/>
  </conditionalFormatting>
  <conditionalFormatting sqref="D47:AK47">
    <cfRule type="duplicateValues" dxfId="269" priority="34"/>
    <cfRule type="duplicateValues" dxfId="268" priority="62" stopIfTrue="1"/>
    <cfRule type="duplicateValues" dxfId="267" priority="125" stopIfTrue="1"/>
    <cfRule type="duplicateValues" dxfId="266" priority="84"/>
    <cfRule type="duplicateValues" dxfId="265" priority="161" stopIfTrue="1"/>
    <cfRule type="duplicateValues" dxfId="264" priority="162" stopIfTrue="1"/>
  </conditionalFormatting>
  <conditionalFormatting sqref="D49:AK49">
    <cfRule type="duplicateValues" dxfId="263" priority="114" stopIfTrue="1"/>
    <cfRule type="duplicateValues" dxfId="262" priority="33"/>
    <cfRule type="duplicateValues" dxfId="261" priority="182"/>
    <cfRule type="duplicateValues" dxfId="260" priority="85"/>
    <cfRule type="duplicateValues" dxfId="259" priority="163" stopIfTrue="1"/>
    <cfRule type="duplicateValues" dxfId="258" priority="164" stopIfTrue="1"/>
    <cfRule type="duplicateValues" dxfId="257" priority="61" stopIfTrue="1"/>
  </conditionalFormatting>
  <conditionalFormatting sqref="D51:AK51">
    <cfRule type="duplicateValues" dxfId="256" priority="115" stopIfTrue="1"/>
    <cfRule type="duplicateValues" dxfId="255" priority="86"/>
    <cfRule type="duplicateValues" dxfId="254" priority="165" stopIfTrue="1"/>
    <cfRule type="duplicateValues" dxfId="253" priority="32"/>
    <cfRule type="duplicateValues" dxfId="252" priority="60" stopIfTrue="1"/>
    <cfRule type="duplicateValues" dxfId="251" priority="166" stopIfTrue="1"/>
  </conditionalFormatting>
  <conditionalFormatting sqref="D53:AK53">
    <cfRule type="duplicateValues" dxfId="250" priority="31"/>
    <cfRule type="duplicateValues" dxfId="249" priority="168" stopIfTrue="1"/>
    <cfRule type="duplicateValues" dxfId="248" priority="167" stopIfTrue="1"/>
    <cfRule type="duplicateValues" dxfId="247" priority="59" stopIfTrue="1"/>
    <cfRule type="duplicateValues" dxfId="246" priority="116" stopIfTrue="1"/>
    <cfRule type="duplicateValues" dxfId="245" priority="87"/>
  </conditionalFormatting>
  <conditionalFormatting sqref="D55:AK55">
    <cfRule type="duplicateValues" dxfId="244" priority="30"/>
    <cfRule type="duplicateValues" dxfId="243" priority="117" stopIfTrue="1"/>
    <cfRule type="duplicateValues" dxfId="242" priority="58" stopIfTrue="1"/>
    <cfRule type="duplicateValues" dxfId="241" priority="169" stopIfTrue="1"/>
    <cfRule type="duplicateValues" dxfId="240" priority="170" stopIfTrue="1"/>
  </conditionalFormatting>
  <conditionalFormatting sqref="D57:AK57">
    <cfRule type="duplicateValues" dxfId="239" priority="171" stopIfTrue="1"/>
    <cfRule type="duplicateValues" dxfId="238" priority="172" stopIfTrue="1"/>
    <cfRule type="duplicateValues" dxfId="237" priority="29"/>
    <cfRule type="duplicateValues" dxfId="236" priority="118" stopIfTrue="1"/>
    <cfRule type="duplicateValues" dxfId="235" priority="57" stopIfTrue="1"/>
  </conditionalFormatting>
  <conditionalFormatting sqref="D59:AK59">
    <cfRule type="duplicateValues" dxfId="234" priority="175" stopIfTrue="1"/>
    <cfRule type="duplicateValues" dxfId="233" priority="28"/>
    <cfRule type="duplicateValues" dxfId="232" priority="119" stopIfTrue="1"/>
    <cfRule type="duplicateValues" dxfId="231" priority="120" stopIfTrue="1"/>
    <cfRule type="duplicateValues" dxfId="230" priority="56" stopIfTrue="1"/>
  </conditionalFormatting>
  <conditionalFormatting sqref="D61:AK61">
    <cfRule type="duplicateValues" dxfId="229" priority="121" stopIfTrue="1"/>
    <cfRule type="duplicateValues" dxfId="228" priority="174" stopIfTrue="1"/>
    <cfRule type="duplicateValues" dxfId="227" priority="173" stopIfTrue="1"/>
    <cfRule type="duplicateValues" dxfId="226" priority="27"/>
    <cfRule type="duplicateValues" dxfId="225" priority="55" stopIfTrue="1"/>
  </conditionalFormatting>
  <conditionalFormatting sqref="I41:M41 AA41:AD41">
    <cfRule type="duplicateValues" dxfId="224" priority="183" stopIfTrue="1"/>
  </conditionalFormatting>
  <conditionalFormatting sqref="I43:M43 AA43:AD43">
    <cfRule type="duplicateValues" dxfId="223" priority="184" stopIfTrue="1"/>
  </conditionalFormatting>
  <conditionalFormatting sqref="I15:AK15 D15:G15">
    <cfRule type="duplicateValues" dxfId="222" priority="103" stopIfTrue="1"/>
  </conditionalFormatting>
  <conditionalFormatting sqref="N47:U47">
    <cfRule type="duplicateValues" dxfId="221" priority="91" stopIfTrue="1"/>
  </conditionalFormatting>
  <conditionalFormatting sqref="P39:AK39">
    <cfRule type="duplicateValues" dxfId="220" priority="157" stopIfTrue="1"/>
    <cfRule type="duplicateValues" dxfId="219" priority="38"/>
    <cfRule type="duplicateValues" dxfId="218" priority="156" stopIfTrue="1"/>
    <cfRule type="duplicateValues" dxfId="217" priority="66" stopIfTrue="1"/>
    <cfRule type="duplicateValues" dxfId="216" priority="112" stopIfTrue="1"/>
  </conditionalFormatting>
  <conditionalFormatting sqref="V47:AK47 D47:M47">
    <cfRule type="duplicateValues" dxfId="215" priority="97" stopIfTrue="1"/>
  </conditionalFormatting>
  <conditionalFormatting sqref="AC9">
    <cfRule type="duplicateValues" dxfId="214" priority="90" stopIfTrue="1"/>
  </conditionalFormatting>
  <conditionalFormatting sqref="AD9:AK9 D9:E9 G9:AB9 H15">
    <cfRule type="duplicateValues" dxfId="213" priority="96" stopIfTrue="1"/>
  </conditionalFormatting>
  <conditionalFormatting sqref="AL5:AM5">
    <cfRule type="duplicateValues" dxfId="212" priority="897"/>
  </conditionalFormatting>
  <conditionalFormatting sqref="AL7:AM7">
    <cfRule type="duplicateValues" dxfId="211" priority="899"/>
  </conditionalFormatting>
  <conditionalFormatting sqref="AL17:AM17">
    <cfRule type="duplicateValues" dxfId="210" priority="554" stopIfTrue="1"/>
  </conditionalFormatting>
  <conditionalFormatting sqref="AL19:AM19">
    <cfRule type="duplicateValues" dxfId="209" priority="553" stopIfTrue="1"/>
  </conditionalFormatting>
  <conditionalFormatting sqref="AL21:AM21">
    <cfRule type="duplicateValues" dxfId="208" priority="552" stopIfTrue="1"/>
    <cfRule type="duplicateValues" dxfId="207" priority="558" stopIfTrue="1"/>
  </conditionalFormatting>
  <conditionalFormatting sqref="AL25:AM25">
    <cfRule type="duplicateValues" dxfId="206" priority="551" stopIfTrue="1"/>
  </conditionalFormatting>
  <conditionalFormatting sqref="AL27:AM27">
    <cfRule type="duplicateValues" dxfId="205" priority="550" stopIfTrue="1"/>
  </conditionalFormatting>
  <conditionalFormatting sqref="AL29:AM29">
    <cfRule type="duplicateValues" dxfId="204" priority="555" stopIfTrue="1"/>
    <cfRule type="duplicateValues" dxfId="203" priority="549" stopIfTrue="1"/>
  </conditionalFormatting>
  <conditionalFormatting sqref="AL31:AM31">
    <cfRule type="duplicateValues" dxfId="202" priority="548" stopIfTrue="1"/>
    <cfRule type="duplicateValues" dxfId="201" priority="557" stopIfTrue="1"/>
  </conditionalFormatting>
  <conditionalFormatting sqref="AL33:AM33">
    <cfRule type="duplicateValues" dxfId="200" priority="547" stopIfTrue="1"/>
  </conditionalFormatting>
  <conditionalFormatting sqref="AL35:AM35">
    <cfRule type="duplicateValues" dxfId="199" priority="546" stopIfTrue="1"/>
  </conditionalFormatting>
  <conditionalFormatting sqref="AL37:AM37">
    <cfRule type="duplicateValues" dxfId="198" priority="545" stopIfTrue="1"/>
  </conditionalFormatting>
  <conditionalFormatting sqref="AL39:AM39">
    <cfRule type="duplicateValues" dxfId="197" priority="544" stopIfTrue="1"/>
  </conditionalFormatting>
  <conditionalFormatting sqref="AL41:AM41">
    <cfRule type="duplicateValues" dxfId="196" priority="543" stopIfTrue="1"/>
  </conditionalFormatting>
  <conditionalFormatting sqref="AL43:AM43">
    <cfRule type="duplicateValues" dxfId="195" priority="542" stopIfTrue="1"/>
  </conditionalFormatting>
  <conditionalFormatting sqref="AL45:AM45">
    <cfRule type="duplicateValues" dxfId="194" priority="541" stopIfTrue="1"/>
  </conditionalFormatting>
  <conditionalFormatting sqref="AL47:AM47">
    <cfRule type="duplicateValues" dxfId="193" priority="540" stopIfTrue="1"/>
  </conditionalFormatting>
  <conditionalFormatting sqref="AL49:AM49">
    <cfRule type="duplicateValues" dxfId="192" priority="559" stopIfTrue="1"/>
    <cfRule type="duplicateValues" dxfId="191" priority="539" stopIfTrue="1"/>
    <cfRule type="duplicateValues" dxfId="190" priority="901"/>
  </conditionalFormatting>
  <conditionalFormatting sqref="AL51:AM51">
    <cfRule type="duplicateValues" dxfId="189" priority="538" stopIfTrue="1"/>
  </conditionalFormatting>
  <conditionalFormatting sqref="AL53:AM53">
    <cfRule type="duplicateValues" dxfId="188" priority="537" stopIfTrue="1"/>
  </conditionalFormatting>
  <conditionalFormatting sqref="AL55:AM55">
    <cfRule type="duplicateValues" dxfId="187" priority="536" stopIfTrue="1"/>
  </conditionalFormatting>
  <conditionalFormatting sqref="AL57:AM57">
    <cfRule type="duplicateValues" dxfId="186" priority="535" stopIfTrue="1"/>
  </conditionalFormatting>
  <conditionalFormatting sqref="AL59:AM59">
    <cfRule type="duplicateValues" dxfId="185" priority="556" stopIfTrue="1"/>
    <cfRule type="duplicateValues" dxfId="184" priority="534" stopIfTrue="1"/>
  </conditionalFormatting>
  <conditionalFormatting sqref="AL61:AM61">
    <cfRule type="duplicateValues" dxfId="183" priority="533" stopIfTrue="1"/>
  </conditionalFormatting>
  <conditionalFormatting sqref="AL63:AM63">
    <cfRule type="duplicateValues" dxfId="182" priority="532" stopIfTrue="1"/>
  </conditionalFormatting>
  <conditionalFormatting sqref="AN21:IP21 A21">
    <cfRule type="duplicateValues" dxfId="181" priority="777" stopIfTrue="1"/>
  </conditionalFormatting>
  <conditionalFormatting sqref="AN49:IP49 A49:B49">
    <cfRule type="duplicateValues" dxfId="180" priority="772" stopIfTrue="1"/>
  </conditionalFormatting>
  <conditionalFormatting sqref="AN17:XFD17 A17:B17">
    <cfRule type="duplicateValues" dxfId="179" priority="770" stopIfTrue="1"/>
  </conditionalFormatting>
  <conditionalFormatting sqref="AN19:XFD19 A19:B19">
    <cfRule type="duplicateValues" dxfId="178" priority="769" stopIfTrue="1"/>
  </conditionalFormatting>
  <conditionalFormatting sqref="AN21:XFD21 A21:B21">
    <cfRule type="duplicateValues" dxfId="177" priority="768" stopIfTrue="1"/>
  </conditionalFormatting>
  <conditionalFormatting sqref="AN25:XFD25 A25:B25">
    <cfRule type="duplicateValues" dxfId="176" priority="767" stopIfTrue="1"/>
  </conditionalFormatting>
  <conditionalFormatting sqref="AN27:XFD27 A27:B27">
    <cfRule type="duplicateValues" dxfId="175" priority="766" stopIfTrue="1"/>
  </conditionalFormatting>
  <conditionalFormatting sqref="AN29:XFD29 A29:B29">
    <cfRule type="duplicateValues" dxfId="174" priority="765" stopIfTrue="1"/>
    <cfRule type="duplicateValues" dxfId="173" priority="773" stopIfTrue="1"/>
  </conditionalFormatting>
  <conditionalFormatting sqref="AN31:XFD31 A31:B31">
    <cfRule type="duplicateValues" dxfId="172" priority="775" stopIfTrue="1"/>
    <cfRule type="duplicateValues" dxfId="171" priority="764" stopIfTrue="1"/>
  </conditionalFormatting>
  <conditionalFormatting sqref="AN33:XFD33 A33:B33">
    <cfRule type="duplicateValues" dxfId="170" priority="763" stopIfTrue="1"/>
  </conditionalFormatting>
  <conditionalFormatting sqref="AN35:XFD35 A35:B35">
    <cfRule type="duplicateValues" dxfId="169" priority="762" stopIfTrue="1"/>
  </conditionalFormatting>
  <conditionalFormatting sqref="AN37:XFD37 A37:B37">
    <cfRule type="duplicateValues" dxfId="168" priority="761" stopIfTrue="1"/>
  </conditionalFormatting>
  <conditionalFormatting sqref="AN39:XFD39 A39:B39">
    <cfRule type="duplicateValues" dxfId="167" priority="760" stopIfTrue="1"/>
  </conditionalFormatting>
  <conditionalFormatting sqref="AN41:XFD41 A41:B41">
    <cfRule type="duplicateValues" dxfId="166" priority="759" stopIfTrue="1"/>
  </conditionalFormatting>
  <conditionalFormatting sqref="AN43:XFD43 A43:B43">
    <cfRule type="duplicateValues" dxfId="165" priority="758" stopIfTrue="1"/>
  </conditionalFormatting>
  <conditionalFormatting sqref="AN45:XFD45 A45:B45">
    <cfRule type="duplicateValues" dxfId="164" priority="757" stopIfTrue="1"/>
  </conditionalFormatting>
  <conditionalFormatting sqref="AN47:XFD47 A47:B47">
    <cfRule type="duplicateValues" dxfId="163" priority="756" stopIfTrue="1"/>
  </conditionalFormatting>
  <conditionalFormatting sqref="AN49:XFD49 A49:B49">
    <cfRule type="duplicateValues" dxfId="162" priority="755" stopIfTrue="1"/>
  </conditionalFormatting>
  <conditionalFormatting sqref="AN51:XFD51 A51:B51">
    <cfRule type="duplicateValues" dxfId="161" priority="754" stopIfTrue="1"/>
  </conditionalFormatting>
  <conditionalFormatting sqref="AN53:XFD53 A53:B53">
    <cfRule type="duplicateValues" dxfId="160" priority="753" stopIfTrue="1"/>
  </conditionalFormatting>
  <conditionalFormatting sqref="AN55:XFD55 A55:B55">
    <cfRule type="duplicateValues" dxfId="159" priority="752" stopIfTrue="1"/>
  </conditionalFormatting>
  <conditionalFormatting sqref="AN57:XFD57 A57:B57">
    <cfRule type="duplicateValues" dxfId="158" priority="751" stopIfTrue="1"/>
  </conditionalFormatting>
  <conditionalFormatting sqref="AN59:XFD59 A59:B59">
    <cfRule type="duplicateValues" dxfId="157" priority="750" stopIfTrue="1"/>
    <cfRule type="duplicateValues" dxfId="156" priority="774" stopIfTrue="1"/>
  </conditionalFormatting>
  <conditionalFormatting sqref="AN61:XFD61 A61:B61">
    <cfRule type="duplicateValues" dxfId="155" priority="749" stopIfTrue="1"/>
  </conditionalFormatting>
  <conditionalFormatting sqref="AN63:XFD63 A63:B63">
    <cfRule type="duplicateValues" dxfId="154" priority="748" stopIfTrue="1"/>
  </conditionalFormatting>
  <printOptions horizontalCentered="1"/>
  <pageMargins left="0.25" right="0.19685039400000001" top="0" bottom="0" header="0" footer="0"/>
  <pageSetup paperSize="9" fitToWidth="0" orientation="portrait" horizontalDpi="300" verticalDpi="300" r:id="rId1"/>
  <headerFooter alignWithMargins="0"/>
  <rowBreaks count="1" manualBreakCount="1">
    <brk id="6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topLeftCell="B1" zoomScale="95" zoomScaleNormal="95" workbookViewId="0">
      <selection activeCell="B2" sqref="B2"/>
    </sheetView>
  </sheetViews>
  <sheetFormatPr defaultRowHeight="15"/>
  <cols>
    <col min="1" max="1" width="12" hidden="1" customWidth="1"/>
    <col min="2" max="2" width="14.125" customWidth="1"/>
    <col min="3" max="3" width="3.75" style="74" hidden="1" customWidth="1"/>
    <col min="4" max="4" width="15.75" style="74" customWidth="1"/>
    <col min="5" max="5" width="11.875" style="74" customWidth="1"/>
    <col min="6" max="6" width="11.625" customWidth="1"/>
    <col min="7" max="7" width="11.75" customWidth="1"/>
    <col min="8" max="8" width="12.125" customWidth="1"/>
    <col min="9" max="9" width="11.875" customWidth="1"/>
    <col min="10" max="10" width="11.625" customWidth="1"/>
  </cols>
  <sheetData>
    <row r="1" spans="1:10" ht="20.25" customHeight="1">
      <c r="B1" s="89"/>
    </row>
    <row r="2" spans="1:10">
      <c r="A2" t="s">
        <v>38</v>
      </c>
      <c r="B2" s="135" t="s">
        <v>160</v>
      </c>
    </row>
    <row r="3" spans="1:10">
      <c r="B3" s="135"/>
    </row>
    <row r="4" spans="1:10" ht="15.5" thickBot="1"/>
    <row r="5" spans="1:10" ht="15.5" thickBot="1">
      <c r="A5" s="8" t="s">
        <v>0</v>
      </c>
      <c r="B5" s="90" t="s">
        <v>1</v>
      </c>
      <c r="C5" s="90"/>
      <c r="D5" s="91" t="s">
        <v>37</v>
      </c>
      <c r="E5" s="96" t="s">
        <v>44</v>
      </c>
      <c r="F5" s="90" t="s">
        <v>45</v>
      </c>
      <c r="G5" s="90" t="s">
        <v>46</v>
      </c>
      <c r="H5" s="90" t="s">
        <v>47</v>
      </c>
      <c r="I5" s="90" t="s">
        <v>48</v>
      </c>
      <c r="J5" s="90" t="s">
        <v>49</v>
      </c>
    </row>
    <row r="6" spans="1:10" ht="16" thickTop="1">
      <c r="A6" s="208" t="s">
        <v>2</v>
      </c>
      <c r="B6" s="85">
        <v>1</v>
      </c>
      <c r="C6" s="76">
        <v>1</v>
      </c>
      <c r="D6" s="92" t="s">
        <v>43</v>
      </c>
      <c r="E6" s="97" t="str">
        <f>_xlfn.IFNA(INDEX('TKB SÁNG'!$C$3:$AL$3,1,MATCH($B$2,'TKB SÁNG'!$C5:$AL5,0)),"-")</f>
        <v>-</v>
      </c>
      <c r="F6" s="98" t="str">
        <f>_xlfn.IFNA(INDEX('TKB SÁNG'!$C$3:$AL$3,1,MATCH($B$2,'TKB SÁNG'!$C15:$AL15,0)),"-")</f>
        <v>9A9</v>
      </c>
      <c r="G6" s="98" t="str">
        <f>_xlfn.IFNA(INDEX('TKB SÁNG'!$C$3:$AL$3,1,MATCH($B$2,'TKB SÁNG'!$C25:$AL25,0)),"-")</f>
        <v>-</v>
      </c>
      <c r="H6" s="98" t="str">
        <f>_xlfn.IFNA(INDEX('TKB SÁNG'!$C$3:$AL$3,1,MATCH($B$2,'TKB SÁNG'!$C35:$AL35,0)),"-")</f>
        <v>8A10</v>
      </c>
      <c r="I6" s="98" t="str">
        <f>_xlfn.IFNA(INDEX('TKB SÁNG'!$C$3:$AL$3,1,MATCH($B$2,'TKB SÁNG'!$C45:$AL45,0)),"-")</f>
        <v>9A8</v>
      </c>
      <c r="J6" s="98" t="str">
        <f>_xlfn.IFNA(INDEX('TKB SÁNG'!$C$3:$AL$3,1,MATCH($B$2,'TKB SÁNG'!$C55:$AL55,0)),"-")</f>
        <v>-</v>
      </c>
    </row>
    <row r="7" spans="1:10" ht="15.5">
      <c r="A7" s="206"/>
      <c r="B7" s="83"/>
      <c r="C7" s="76">
        <v>2</v>
      </c>
      <c r="D7" s="93"/>
      <c r="E7" s="99" t="str">
        <f>_xlfn.IFNA(INDEX('TKB SÁNG'!$C$3:$AL$3,1,MATCH($B$2,'TKB SÁNG'!$C6:$AL6,0)),"-")</f>
        <v>-</v>
      </c>
      <c r="F7" s="100" t="str">
        <f>_xlfn.IFNA(INDEX('TKB SÁNG'!$C$3:$AL$3,1,MATCH($B$2,'TKB SÁNG'!$C16:$AL16,0)),"-")</f>
        <v>-</v>
      </c>
      <c r="G7" s="100" t="str">
        <f>_xlfn.IFNA(INDEX('TKB SÁNG'!$C$3:$AL$3,1,MATCH($B$2,'TKB SÁNG'!$C26:$AL26,0)),"-")</f>
        <v>-</v>
      </c>
      <c r="H7" s="100" t="str">
        <f>_xlfn.IFNA(INDEX('TKB SÁNG'!$C$3:$AL$3,1,MATCH($B$2,'TKB SÁNG'!$C36:$AL36,0)),"-")</f>
        <v>-</v>
      </c>
      <c r="I7" s="100" t="str">
        <f>_xlfn.IFNA(INDEX('TKB SÁNG'!$C$3:$AL$3,1,MATCH($B$2,'TKB SÁNG'!$C46:$AL46,0)),"-")</f>
        <v>-</v>
      </c>
      <c r="J7" s="100" t="str">
        <f>_xlfn.IFNA(INDEX('TKB SÁNG'!$C$3:$AL$3,1,MATCH($B$2,'TKB SÁNG'!$C56:$AL56,0)),"-")</f>
        <v>-</v>
      </c>
    </row>
    <row r="8" spans="1:10" ht="15.5">
      <c r="A8" s="206"/>
      <c r="B8" s="84">
        <v>2</v>
      </c>
      <c r="C8" s="76">
        <v>3</v>
      </c>
      <c r="D8" s="94" t="s">
        <v>50</v>
      </c>
      <c r="E8" s="101" t="str">
        <f>_xlfn.IFNA(INDEX('TKB SÁNG'!$C$3:$AL$3,1,MATCH($B$2,'TKB SÁNG'!$C7:$AL7,0)),"-")</f>
        <v>-</v>
      </c>
      <c r="F8" s="98" t="str">
        <f>_xlfn.IFNA(INDEX('TKB SÁNG'!$C$3:$AL$3,1,MATCH($B$2,'TKB SÁNG'!$C17:$AL17,0)),"-")</f>
        <v>9P</v>
      </c>
      <c r="G8" s="98" t="str">
        <f>_xlfn.IFNA(INDEX('TKB SÁNG'!$C$3:$AL$3,1,MATCH($B$2,'TKB SÁNG'!$C27:$AL27,0)),"-")</f>
        <v>-</v>
      </c>
      <c r="H8" s="98" t="str">
        <f>_xlfn.IFNA(INDEX('TKB SÁNG'!$C$3:$AL$3,1,MATCH($B$2,'TKB SÁNG'!$C37:$AL37,0)),"-")</f>
        <v>8A2</v>
      </c>
      <c r="I8" s="98" t="str">
        <f>_xlfn.IFNA(INDEX('TKB SÁNG'!$C$3:$AL$3,1,MATCH($B$2,'TKB SÁNG'!$C47:$AL47,0)),"-")</f>
        <v>8A12</v>
      </c>
      <c r="J8" s="98" t="str">
        <f>_xlfn.IFNA(INDEX('TKB SÁNG'!$C$3:$AL$3,1,MATCH($B$2,'TKB SÁNG'!$C57:$AL57,0)),"-")</f>
        <v>-</v>
      </c>
    </row>
    <row r="9" spans="1:10" ht="15.5">
      <c r="A9" s="206"/>
      <c r="B9" s="83"/>
      <c r="C9" s="76">
        <v>4</v>
      </c>
      <c r="D9" s="93"/>
      <c r="E9" s="99" t="str">
        <f>_xlfn.IFNA(INDEX('TKB SÁNG'!$C$3:$AL$3,1,MATCH($B$2,'TKB SÁNG'!$C8:$AL8,0)),"-")</f>
        <v>-</v>
      </c>
      <c r="F9" s="100" t="str">
        <f>_xlfn.IFNA(INDEX('TKB SÁNG'!$C$3:$AL$3,1,MATCH($B$2,'TKB SÁNG'!$C18:$AL18,0)),"-")</f>
        <v>-</v>
      </c>
      <c r="G9" s="100" t="str">
        <f>_xlfn.IFNA(INDEX('TKB SÁNG'!$C$3:$AL$3,1,MATCH($B$2,'TKB SÁNG'!$C28:$AL28,0)),"-")</f>
        <v>-</v>
      </c>
      <c r="H9" s="100" t="str">
        <f>_xlfn.IFNA(INDEX('TKB SÁNG'!$C$3:$AL$3,1,MATCH($B$2,'TKB SÁNG'!$C38:$AL38,0)),"-")</f>
        <v>-</v>
      </c>
      <c r="I9" s="100" t="str">
        <f>_xlfn.IFNA(INDEX('TKB SÁNG'!$C$3:$AL$3,1,MATCH($B$2,'TKB SÁNG'!$C48:$AL48,0)),"-")</f>
        <v>-</v>
      </c>
      <c r="J9" s="100" t="str">
        <f>_xlfn.IFNA(INDEX('TKB SÁNG'!$C$3:$AL$3,1,MATCH($B$2,'TKB SÁNG'!$C58:$AL58,0)),"-")</f>
        <v>-</v>
      </c>
    </row>
    <row r="10" spans="1:10" ht="15.5">
      <c r="A10" s="206"/>
      <c r="B10" s="84">
        <v>3</v>
      </c>
      <c r="C10" s="76">
        <v>5</v>
      </c>
      <c r="D10" s="94" t="s">
        <v>51</v>
      </c>
      <c r="E10" s="101" t="str">
        <f>_xlfn.IFNA(INDEX('TKB SÁNG'!$C$3:$AL$3,1,MATCH($B$2,'TKB SÁNG'!$C9:$AL9,0)),"-")</f>
        <v>-</v>
      </c>
      <c r="F10" s="98" t="str">
        <f>_xlfn.IFNA(INDEX('TKB SÁNG'!$C$3:$AL$3,1,MATCH($B$2,'TKB SÁNG'!$C19:$AL19,0)),"-")</f>
        <v>9A4</v>
      </c>
      <c r="G10" s="98" t="str">
        <f>_xlfn.IFNA(INDEX('TKB SÁNG'!$C$3:$AL$3,1,MATCH($B$2,'TKB SÁNG'!$C29:$AL29,0)),"-")</f>
        <v>-</v>
      </c>
      <c r="H10" s="98" t="str">
        <f>_xlfn.IFNA(INDEX('TKB SÁNG'!$C$3:$AL$3,1,MATCH($B$2,'TKB SÁNG'!$C39:$AL39,0)),"-")</f>
        <v>-</v>
      </c>
      <c r="I10" s="98" t="str">
        <f>_xlfn.IFNA(INDEX('TKB SÁNG'!$C$3:$AL$3,1,MATCH($B$2,'TKB SÁNG'!$C49:$AL49,0)),"-")</f>
        <v>8A4</v>
      </c>
      <c r="J10" s="98" t="str">
        <f>_xlfn.IFNA(INDEX('TKB SÁNG'!$C$3:$AL$3,1,MATCH($B$2,'TKB SÁNG'!$C59:$AL59,0)),"-")</f>
        <v>-</v>
      </c>
    </row>
    <row r="11" spans="1:10" ht="15.5">
      <c r="A11" s="206"/>
      <c r="B11" s="83"/>
      <c r="C11" s="76">
        <v>6</v>
      </c>
      <c r="D11" s="93"/>
      <c r="E11" s="99" t="str">
        <f>_xlfn.IFNA(INDEX('TKB SÁNG'!$C$3:$AL$3,1,MATCH($B$2,'TKB SÁNG'!$C10:$AL10,0)),"-")</f>
        <v>-</v>
      </c>
      <c r="F11" s="100" t="str">
        <f>_xlfn.IFNA(INDEX('TKB SÁNG'!$C$3:$AL$3,1,MATCH($B$2,'TKB SÁNG'!$C20:$AL20,0)),"-")</f>
        <v>-</v>
      </c>
      <c r="G11" s="100" t="str">
        <f>_xlfn.IFNA(INDEX('TKB SÁNG'!$C$3:$AL$3,1,MATCH($B$2,'TKB SÁNG'!$C30:$AL30,0)),"-")</f>
        <v>-</v>
      </c>
      <c r="H11" s="100" t="str">
        <f>_xlfn.IFNA(INDEX('TKB SÁNG'!$C$3:$AL$3,1,MATCH($B$2,'TKB SÁNG'!$C40:$AL40,0)),"-")</f>
        <v>-</v>
      </c>
      <c r="I11" s="100" t="str">
        <f>_xlfn.IFNA(INDEX('TKB SÁNG'!$C$3:$AL$3,1,MATCH($B$2,'TKB SÁNG'!$C50:$AL50,0)),"-")</f>
        <v>-</v>
      </c>
      <c r="J11" s="100" t="str">
        <f>_xlfn.IFNA(INDEX('TKB SÁNG'!$C$3:$AL$3,1,MATCH($B$2,'TKB SÁNG'!$C60:$AL60,0)),"-")</f>
        <v>-</v>
      </c>
    </row>
    <row r="12" spans="1:10" ht="15.5">
      <c r="A12" s="206"/>
      <c r="B12" s="84">
        <v>4</v>
      </c>
      <c r="C12" s="76">
        <v>7</v>
      </c>
      <c r="D12" s="94" t="s">
        <v>52</v>
      </c>
      <c r="E12" s="101" t="str">
        <f>_xlfn.IFNA(INDEX('TKB SÁNG'!$C$3:$AL$3,1,MATCH($B$2,'TKB SÁNG'!$C11:$AL11,0)),"-")</f>
        <v>-</v>
      </c>
      <c r="F12" s="98" t="str">
        <f>_xlfn.IFNA(INDEX('TKB SÁNG'!$C$3:$AL$3,1,MATCH($B$2,'TKB SÁNG'!$C21:$AL21,0)),"-")</f>
        <v>-</v>
      </c>
      <c r="G12" s="98" t="str">
        <f>_xlfn.IFNA(INDEX('TKB SÁNG'!$C$3:$AL$3,1,MATCH($B$2,'TKB SÁNG'!$C31:$AL31,0)),"-")</f>
        <v>-</v>
      </c>
      <c r="H12" s="98" t="str">
        <f>_xlfn.IFNA(INDEX('TKB SÁNG'!$C$3:$AL$3,1,MATCH($B$2,'TKB SÁNG'!$C41:$AL41,0)),"-")</f>
        <v>-</v>
      </c>
      <c r="I12" s="98" t="str">
        <f>_xlfn.IFNA(INDEX('TKB SÁNG'!$C$3:$AL$3,1,MATCH($B$2,'TKB SÁNG'!$C51:$AL51,0)),"-")</f>
        <v>-</v>
      </c>
      <c r="J12" s="98" t="str">
        <f>_xlfn.IFNA(INDEX('TKB SÁNG'!$C$3:$AL$3,1,MATCH($B$2,'TKB SÁNG'!$C61:$AL61,0)),"-")</f>
        <v>-</v>
      </c>
    </row>
    <row r="13" spans="1:10" ht="15.5">
      <c r="A13" s="206"/>
      <c r="B13" s="83"/>
      <c r="C13" s="76">
        <v>8</v>
      </c>
      <c r="D13" s="93"/>
      <c r="E13" s="99" t="str">
        <f>_xlfn.IFNA(INDEX('TKB SÁNG'!$C$3:$AL$3,H711,MATCH($B$2,'TKB SÁNG'!$C12:$AL12,0)),"-")</f>
        <v>-</v>
      </c>
      <c r="F13" s="100" t="str">
        <f>_xlfn.IFNA(INDEX('TKB SÁNG'!$C$3:$AL$3,1,MATCH($B$2,'TKB SÁNG'!$C22:$AL22,0)),"-")</f>
        <v>-</v>
      </c>
      <c r="G13" s="100" t="str">
        <f>_xlfn.IFNA(INDEX('TKB SÁNG'!$C$3:$AL$3,1,MATCH($B$2,'TKB SÁNG'!$C32:$AL32,0)),"-")</f>
        <v>-</v>
      </c>
      <c r="H13" s="100" t="str">
        <f>_xlfn.IFNA(INDEX('TKB SÁNG'!$C$3:$AL$3,1,MATCH($B$2,'TKB SÁNG'!$C42:$AL42,0)),"-")</f>
        <v>-</v>
      </c>
      <c r="I13" s="100" t="str">
        <f>_xlfn.IFNA(INDEX('TKB SÁNG'!$C$3:$AL$3,1,MATCH($B$2,'TKB SÁNG'!$C52:$AL52,0)),"-")</f>
        <v>-</v>
      </c>
      <c r="J13" s="100" t="str">
        <f>_xlfn.IFNA(INDEX('TKB SÁNG'!$C$3:$AL$3,1,MATCH($B$2,'TKB SÁNG'!$C62:$AL62,0)),"-")</f>
        <v>-</v>
      </c>
    </row>
    <row r="14" spans="1:10" ht="15.5">
      <c r="A14" s="206"/>
      <c r="B14" s="84">
        <v>5</v>
      </c>
      <c r="C14" s="76">
        <v>9</v>
      </c>
      <c r="D14" s="94" t="s">
        <v>53</v>
      </c>
      <c r="E14" s="101" t="str">
        <f>_xlfn.IFNA(INDEX('TKB SÁNG'!$C$3:$AL$3,1,MATCH($B$2,'TKB SÁNG'!$C13:$AL13,0)),"-")</f>
        <v>-</v>
      </c>
      <c r="F14" s="98" t="str">
        <f>_xlfn.IFNA(INDEX('TKB SÁNG'!$C$3:$AL$3,1,MATCH($B$2,'TKB SÁNG'!$C23:$AL23,0)),"-")</f>
        <v>-</v>
      </c>
      <c r="G14" s="98" t="str">
        <f>_xlfn.IFNA(INDEX('TKB SÁNG'!$C$3:$AL$3,1,MATCH($B$2,'TKB SÁNG'!$C33:$AL33,0)),"-")</f>
        <v>-</v>
      </c>
      <c r="H14" s="98" t="str">
        <f>_xlfn.IFNA(INDEX('TKB SÁNG'!$C$3:$AL$3,1,MATCH($B$2,'TKB SÁNG'!$C43:$AL43,0)),"-")</f>
        <v>-</v>
      </c>
      <c r="I14" s="98" t="str">
        <f>_xlfn.IFNA(INDEX('TKB SÁNG'!$C$3:$AL$3,1,MATCH($B$2,'TKB SÁNG'!$C53:$AL53,0)),"-")</f>
        <v>-</v>
      </c>
      <c r="J14" s="98" t="str">
        <f>_xlfn.IFNA(INDEX('TKB SÁNG'!$C$3:$AL$3,1,MATCH($B$2,'TKB SÁNG'!$C63:$AL63,0)),"-")</f>
        <v>-</v>
      </c>
    </row>
    <row r="15" spans="1:10" ht="16" thickBot="1">
      <c r="A15" s="206"/>
      <c r="B15" s="87"/>
      <c r="C15" s="80">
        <v>10</v>
      </c>
      <c r="D15" s="95"/>
      <c r="E15" s="102" t="str">
        <f>_xlfn.IFNA(INDEX('TKB SÁNG'!$C$3:$AL$3,1,MATCH($B$2,'TKB SÁNG'!$C14:$AL14,0)),"-")</f>
        <v>-</v>
      </c>
      <c r="F15" s="103" t="str">
        <f>_xlfn.IFNA(INDEX('TKB SÁNG'!$C$3:$AL$3,1,MATCH($B$2,'TKB SÁNG'!$C24:$AL24,0)),"-")</f>
        <v>-</v>
      </c>
      <c r="G15" s="103" t="str">
        <f>_xlfn.IFNA(INDEX('TKB SÁNG'!$C$3:$AL$3,1,MATCH($B$2,'TKB SÁNG'!$C34:$AL34,0)),"-")</f>
        <v>-</v>
      </c>
      <c r="H15" s="103" t="str">
        <f>_xlfn.IFNA(INDEX('TKB SÁNG'!$C$3:$AL$3,1,MATCH($B$2,'TKB SÁNG'!$C44:$AL44,0)),"-")</f>
        <v>-</v>
      </c>
      <c r="I15" s="103" t="str">
        <f>_xlfn.IFNA(INDEX('TKB SÁNG'!$C$3:$AL$3,1,MATCH($B$2,'TKB SÁNG'!$C54:$AL54,0)),"-")</f>
        <v>-</v>
      </c>
      <c r="J15" s="103" t="str">
        <f>_xlfn.IFNA(INDEX('TKB SÁNG'!$C$3:$AL$3,1,MATCH($B$2,'TKB SÁNG'!$C64:$AL64,0)),"-")</f>
        <v>-</v>
      </c>
    </row>
    <row r="16" spans="1:10" ht="15.5" hidden="1">
      <c r="A16" s="205" t="s">
        <v>3</v>
      </c>
      <c r="B16" s="85">
        <v>1</v>
      </c>
      <c r="C16" s="76">
        <v>11</v>
      </c>
      <c r="D16" s="75" t="s">
        <v>39</v>
      </c>
      <c r="E16" s="75" t="str">
        <f>_xlfn.IFNA(INDEX('TKB SÁNG'!$C$3:$AL$3,1,MATCH($B$2,'TKB SÁNG'!$C15:$AL15,0)),"-")</f>
        <v>9A9</v>
      </c>
    </row>
    <row r="17" spans="1:5" ht="15.5" hidden="1">
      <c r="A17" s="206"/>
      <c r="B17" s="83"/>
      <c r="C17" s="76">
        <v>12</v>
      </c>
      <c r="D17" s="77"/>
      <c r="E17" s="77" t="str">
        <f>_xlfn.IFNA(INDEX('TKB SÁNG'!$C$3:$AL$3,1,MATCH($B$2,'TKB SÁNG'!$C16:$AL16,0)),"-")</f>
        <v>-</v>
      </c>
    </row>
    <row r="18" spans="1:5" ht="15.5" hidden="1">
      <c r="A18" s="206"/>
      <c r="B18" s="84">
        <v>2</v>
      </c>
      <c r="C18" s="76">
        <v>13</v>
      </c>
      <c r="D18" s="78" t="s">
        <v>40</v>
      </c>
      <c r="E18" s="78" t="str">
        <f>_xlfn.IFNA(INDEX('TKB SÁNG'!$C$3:$AL$3,1,MATCH($B$2,'TKB SÁNG'!$C17:$AL17,0)),"-")</f>
        <v>9P</v>
      </c>
    </row>
    <row r="19" spans="1:5" ht="15.5" hidden="1">
      <c r="A19" s="206"/>
      <c r="B19" s="83"/>
      <c r="C19" s="76">
        <v>14</v>
      </c>
      <c r="D19" s="77"/>
      <c r="E19" s="77" t="str">
        <f>_xlfn.IFNA(INDEX('TKB SÁNG'!$C$3:$AL$3,1,MATCH($B$2,'TKB SÁNG'!$C18:$AL18,0)),"-")</f>
        <v>-</v>
      </c>
    </row>
    <row r="20" spans="1:5" ht="15.5" hidden="1">
      <c r="A20" s="206"/>
      <c r="B20" s="84">
        <v>3</v>
      </c>
      <c r="C20" s="76">
        <v>15</v>
      </c>
      <c r="D20" s="78" t="s">
        <v>41</v>
      </c>
      <c r="E20" s="78" t="str">
        <f>_xlfn.IFNA(INDEX('TKB SÁNG'!$C$3:$AL$3,1,MATCH($B$2,'TKB SÁNG'!$C19:$AL19,0)),"-")</f>
        <v>9A4</v>
      </c>
    </row>
    <row r="21" spans="1:5" ht="15.5" hidden="1">
      <c r="A21" s="206"/>
      <c r="B21" s="83"/>
      <c r="C21" s="76">
        <v>16</v>
      </c>
      <c r="D21" s="77"/>
      <c r="E21" s="77" t="str">
        <f>_xlfn.IFNA(INDEX('TKB SÁNG'!$C$3:$AL$3,1,MATCH($B$2,'TKB SÁNG'!$C20:$AL20,0)),"-")</f>
        <v>-</v>
      </c>
    </row>
    <row r="22" spans="1:5" ht="15.5" hidden="1">
      <c r="A22" s="206"/>
      <c r="B22" s="84">
        <v>4</v>
      </c>
      <c r="C22" s="76">
        <v>17</v>
      </c>
      <c r="D22" s="78" t="s">
        <v>42</v>
      </c>
      <c r="E22" s="78" t="str">
        <f>_xlfn.IFNA(INDEX('TKB SÁNG'!$C$3:$AL$3,1,MATCH($B$2,'TKB SÁNG'!$C21:$AL21,0)),"-")</f>
        <v>-</v>
      </c>
    </row>
    <row r="23" spans="1:5" ht="15.5" hidden="1">
      <c r="A23" s="206"/>
      <c r="B23" s="83"/>
      <c r="C23" s="76">
        <v>18</v>
      </c>
      <c r="D23" s="77"/>
      <c r="E23" s="77" t="str">
        <f>_xlfn.IFNA(INDEX('TKB SÁNG'!$C$3:$AL$3,1,MATCH($B$2,'TKB SÁNG'!$C22:$AL22,0)),"-")</f>
        <v>-</v>
      </c>
    </row>
    <row r="24" spans="1:5" ht="15.5" hidden="1">
      <c r="A24" s="206"/>
      <c r="B24" s="84">
        <v>5</v>
      </c>
      <c r="C24" s="76">
        <v>19</v>
      </c>
      <c r="D24" s="78"/>
      <c r="E24" s="78" t="str">
        <f>_xlfn.IFNA(INDEX('TKB SÁNG'!$C$3:$AL$3,1,MATCH($B$2,'TKB SÁNG'!$C23:$AL23,0)),"-")</f>
        <v>-</v>
      </c>
    </row>
    <row r="25" spans="1:5" ht="16" hidden="1" thickBot="1">
      <c r="A25" s="209"/>
      <c r="B25" s="87"/>
      <c r="C25" s="76">
        <v>20</v>
      </c>
      <c r="D25" s="79"/>
      <c r="E25" s="79" t="str">
        <f>_xlfn.IFNA(INDEX('TKB SÁNG'!$C$3:$AL$3,1,MATCH($B$2,'TKB SÁNG'!$C24:$AL24,0)),"-")</f>
        <v>-</v>
      </c>
    </row>
    <row r="26" spans="1:5" ht="15.5" hidden="1">
      <c r="A26" s="205" t="s">
        <v>4</v>
      </c>
      <c r="B26" s="86">
        <v>1</v>
      </c>
      <c r="C26" s="76">
        <v>21</v>
      </c>
      <c r="D26" s="75" t="s">
        <v>39</v>
      </c>
      <c r="E26" s="75" t="str">
        <f>_xlfn.IFNA(INDEX('TKB SÁNG'!$C$3:$AL$3,1,MATCH($B$2,'TKB SÁNG'!$C25:$AL25,0)),"-")</f>
        <v>-</v>
      </c>
    </row>
    <row r="27" spans="1:5" ht="15.5" hidden="1">
      <c r="A27" s="206"/>
      <c r="B27" s="83"/>
      <c r="C27" s="76">
        <v>22</v>
      </c>
      <c r="D27" s="77"/>
      <c r="E27" s="77" t="str">
        <f>_xlfn.IFNA(INDEX('TKB SÁNG'!$C$3:$AL$3,1,MATCH($B$2,'TKB SÁNG'!$C26:$AL26,0)),"-")</f>
        <v>-</v>
      </c>
    </row>
    <row r="28" spans="1:5" ht="15.5" hidden="1">
      <c r="A28" s="206"/>
      <c r="B28" s="84">
        <v>2</v>
      </c>
      <c r="C28" s="76">
        <v>23</v>
      </c>
      <c r="D28" s="78" t="s">
        <v>40</v>
      </c>
      <c r="E28" s="78" t="str">
        <f>_xlfn.IFNA(INDEX('TKB SÁNG'!$C$3:$AL$3,1,MATCH($B$2,'TKB SÁNG'!$C27:$AL27,0)),"-")</f>
        <v>-</v>
      </c>
    </row>
    <row r="29" spans="1:5" ht="15.5" hidden="1">
      <c r="A29" s="206"/>
      <c r="B29" s="83"/>
      <c r="C29" s="76">
        <v>24</v>
      </c>
      <c r="D29" s="77"/>
      <c r="E29" s="77" t="str">
        <f>_xlfn.IFNA(INDEX('TKB SÁNG'!$C$3:$AL$3,1,MATCH($B$2,'TKB SÁNG'!$C28:$AL28,0)),"-")</f>
        <v>-</v>
      </c>
    </row>
    <row r="30" spans="1:5" ht="15.5" hidden="1">
      <c r="A30" s="206"/>
      <c r="B30" s="84">
        <v>3</v>
      </c>
      <c r="C30" s="76">
        <v>25</v>
      </c>
      <c r="D30" s="78" t="s">
        <v>41</v>
      </c>
      <c r="E30" s="78" t="str">
        <f>_xlfn.IFNA(INDEX('TKB SÁNG'!$C$3:$AL$3,1,MATCH($B$2,'TKB SÁNG'!$C29:$AL29,0)),"-")</f>
        <v>-</v>
      </c>
    </row>
    <row r="31" spans="1:5" ht="15.5" hidden="1">
      <c r="A31" s="206"/>
      <c r="B31" s="83"/>
      <c r="C31" s="76">
        <v>26</v>
      </c>
      <c r="D31" s="77"/>
      <c r="E31" s="77" t="str">
        <f>_xlfn.IFNA(INDEX('TKB SÁNG'!$C$3:$AL$3,1,MATCH($B$2,'TKB SÁNG'!$C30:$AL30,0)),"-")</f>
        <v>-</v>
      </c>
    </row>
    <row r="32" spans="1:5" ht="15.5" hidden="1">
      <c r="A32" s="206"/>
      <c r="B32" s="84">
        <v>4</v>
      </c>
      <c r="C32" s="76">
        <v>27</v>
      </c>
      <c r="D32" s="78" t="s">
        <v>42</v>
      </c>
      <c r="E32" s="78" t="str">
        <f>_xlfn.IFNA(INDEX('TKB SÁNG'!$C$3:$AL$3,1,MATCH($B$2,'TKB SÁNG'!$C31:$AL31,0)),"-")</f>
        <v>-</v>
      </c>
    </row>
    <row r="33" spans="1:5" ht="15.5" hidden="1">
      <c r="A33" s="206"/>
      <c r="B33" s="83"/>
      <c r="C33" s="76">
        <v>28</v>
      </c>
      <c r="D33" s="77"/>
      <c r="E33" s="77" t="str">
        <f>_xlfn.IFNA(INDEX('TKB SÁNG'!$C$3:$AL$3,1,MATCH($B$2,'TKB SÁNG'!$C32:$AL32,0)),"-")</f>
        <v>-</v>
      </c>
    </row>
    <row r="34" spans="1:5" ht="15.5" hidden="1">
      <c r="A34" s="206"/>
      <c r="B34" s="84">
        <v>5</v>
      </c>
      <c r="C34" s="76">
        <v>29</v>
      </c>
      <c r="D34" s="78"/>
      <c r="E34" s="78" t="str">
        <f>_xlfn.IFNA(INDEX('TKB SÁNG'!$C$3:$AL$3,1,MATCH($B$2,'TKB SÁNG'!$C33:$AL33,0)),"-")</f>
        <v>-</v>
      </c>
    </row>
    <row r="35" spans="1:5" ht="16" hidden="1" thickBot="1">
      <c r="A35" s="209"/>
      <c r="B35" s="87"/>
      <c r="C35" s="76">
        <v>30</v>
      </c>
      <c r="D35" s="79"/>
      <c r="E35" s="79" t="str">
        <f>_xlfn.IFNA(INDEX('TKB SÁNG'!$C$3:$AL$3,1,MATCH($B$2,'TKB SÁNG'!$C34:$AL34,0)),"-")</f>
        <v>-</v>
      </c>
    </row>
    <row r="36" spans="1:5" ht="15.5" hidden="1">
      <c r="A36" s="205" t="s">
        <v>5</v>
      </c>
      <c r="B36" s="86">
        <v>1</v>
      </c>
      <c r="C36" s="76">
        <v>31</v>
      </c>
      <c r="D36" s="75" t="s">
        <v>39</v>
      </c>
      <c r="E36" s="75" t="str">
        <f>_xlfn.IFNA(INDEX('TKB SÁNG'!$C$3:$AL$3,1,MATCH($B$2,'TKB SÁNG'!$C35:$AL35,0)),"-")</f>
        <v>8A10</v>
      </c>
    </row>
    <row r="37" spans="1:5" ht="15.5" hidden="1">
      <c r="A37" s="210"/>
      <c r="B37" s="83"/>
      <c r="C37" s="76">
        <v>32</v>
      </c>
      <c r="D37" s="77"/>
      <c r="E37" s="77" t="str">
        <f>_xlfn.IFNA(INDEX('TKB SÁNG'!$C$3:$AL$3,1,MATCH($B$2,'TKB SÁNG'!$C36:$AL36,0)),"-")</f>
        <v>-</v>
      </c>
    </row>
    <row r="38" spans="1:5" ht="15.5" hidden="1">
      <c r="A38" s="210"/>
      <c r="B38" s="84">
        <v>2</v>
      </c>
      <c r="C38" s="76">
        <v>33</v>
      </c>
      <c r="D38" s="78" t="s">
        <v>40</v>
      </c>
      <c r="E38" s="78" t="str">
        <f>_xlfn.IFNA(INDEX('TKB SÁNG'!$C$3:$AL$3,1,MATCH($B$2,'TKB SÁNG'!$C37:$AL37,0)),"-")</f>
        <v>8A2</v>
      </c>
    </row>
    <row r="39" spans="1:5" ht="15.5" hidden="1">
      <c r="A39" s="210"/>
      <c r="B39" s="83"/>
      <c r="C39" s="76">
        <v>34</v>
      </c>
      <c r="D39" s="77"/>
      <c r="E39" s="77" t="str">
        <f>_xlfn.IFNA(INDEX('TKB SÁNG'!$C$3:$AL$3,1,MATCH($B$2,'TKB SÁNG'!$C38:$AL38,0)),"-")</f>
        <v>-</v>
      </c>
    </row>
    <row r="40" spans="1:5" ht="15.5" hidden="1">
      <c r="A40" s="210"/>
      <c r="B40" s="84">
        <v>3</v>
      </c>
      <c r="C40" s="76">
        <v>35</v>
      </c>
      <c r="D40" s="78" t="s">
        <v>41</v>
      </c>
      <c r="E40" s="78" t="str">
        <f>_xlfn.IFNA(INDEX('TKB SÁNG'!$C$3:$AL$3,1,MATCH($B$2,'TKB SÁNG'!$C39:$AL39,0)),"-")</f>
        <v>-</v>
      </c>
    </row>
    <row r="41" spans="1:5" ht="15.5" hidden="1">
      <c r="A41" s="210"/>
      <c r="B41" s="83"/>
      <c r="C41" s="76">
        <v>36</v>
      </c>
      <c r="D41" s="77"/>
      <c r="E41" s="77" t="str">
        <f>_xlfn.IFNA(INDEX('TKB SÁNG'!$C$3:$AL$3,1,MATCH($B$2,'TKB SÁNG'!$C40:$AL40,0)),"-")</f>
        <v>-</v>
      </c>
    </row>
    <row r="42" spans="1:5" ht="15.5" hidden="1">
      <c r="A42" s="210"/>
      <c r="B42" s="84">
        <v>4</v>
      </c>
      <c r="C42" s="76">
        <v>37</v>
      </c>
      <c r="D42" s="78" t="s">
        <v>42</v>
      </c>
      <c r="E42" s="78" t="str">
        <f>_xlfn.IFNA(INDEX('TKB SÁNG'!$C$3:$AL$3,1,MATCH($B$2,'TKB SÁNG'!$C41:$AL41,0)),"-")</f>
        <v>-</v>
      </c>
    </row>
    <row r="43" spans="1:5" ht="15.5" hidden="1">
      <c r="A43" s="210"/>
      <c r="B43" s="83"/>
      <c r="C43" s="76">
        <v>38</v>
      </c>
      <c r="D43" s="77"/>
      <c r="E43" s="77" t="str">
        <f>_xlfn.IFNA(INDEX('TKB SÁNG'!$C$3:$AL$3,1,MATCH($B$2,'TKB SÁNG'!$C42:$AL42,0)),"-")</f>
        <v>-</v>
      </c>
    </row>
    <row r="44" spans="1:5" ht="15.5" hidden="1">
      <c r="A44" s="210"/>
      <c r="B44" s="84">
        <v>5</v>
      </c>
      <c r="C44" s="76">
        <v>39</v>
      </c>
      <c r="D44" s="78"/>
      <c r="E44" s="78" t="str">
        <f>_xlfn.IFNA(INDEX('TKB SÁNG'!$C$3:$AL$3,1,MATCH($B$2,'TKB SÁNG'!$C43:$AL43,0)),"-")</f>
        <v>-</v>
      </c>
    </row>
    <row r="45" spans="1:5" ht="16" hidden="1" thickBot="1">
      <c r="A45" s="211"/>
      <c r="B45" s="87"/>
      <c r="C45" s="76">
        <v>40</v>
      </c>
      <c r="D45" s="79"/>
      <c r="E45" s="79" t="str">
        <f>_xlfn.IFNA(INDEX('TKB SÁNG'!$C$3:$AL$3,1,MATCH($B$2,'TKB SÁNG'!$C44:$AL44,0)),"-")</f>
        <v>-</v>
      </c>
    </row>
    <row r="46" spans="1:5" ht="15.5" hidden="1">
      <c r="A46" s="205" t="s">
        <v>6</v>
      </c>
      <c r="B46" s="86">
        <v>1</v>
      </c>
      <c r="C46" s="76">
        <v>41</v>
      </c>
      <c r="D46" s="75" t="s">
        <v>39</v>
      </c>
      <c r="E46" s="75" t="str">
        <f>_xlfn.IFNA(INDEX('TKB SÁNG'!$C$3:$AL$3,1,MATCH($B$2,'TKB SÁNG'!$C45:$AL45,0)),"-")</f>
        <v>9A8</v>
      </c>
    </row>
    <row r="47" spans="1:5" ht="15.5" hidden="1">
      <c r="A47" s="206"/>
      <c r="B47" s="83"/>
      <c r="C47" s="76">
        <v>42</v>
      </c>
      <c r="D47" s="77"/>
      <c r="E47" s="77" t="str">
        <f>_xlfn.IFNA(INDEX('TKB SÁNG'!$C$3:$AL$3,1,MATCH($B$2,'TKB SÁNG'!$C46:$AL46,0)),"-")</f>
        <v>-</v>
      </c>
    </row>
    <row r="48" spans="1:5" ht="15.5" hidden="1">
      <c r="A48" s="206"/>
      <c r="B48" s="84">
        <v>2</v>
      </c>
      <c r="C48" s="76">
        <v>43</v>
      </c>
      <c r="D48" s="78" t="s">
        <v>40</v>
      </c>
      <c r="E48" s="78" t="str">
        <f>_xlfn.IFNA(INDEX('TKB SÁNG'!$C$3:$AL$3,1,MATCH($B$2,'TKB SÁNG'!$C47:$AL47,0)),"-")</f>
        <v>8A12</v>
      </c>
    </row>
    <row r="49" spans="1:5" ht="15.5" hidden="1">
      <c r="A49" s="206"/>
      <c r="B49" s="83"/>
      <c r="C49" s="76">
        <v>44</v>
      </c>
      <c r="D49" s="77"/>
      <c r="E49" s="77" t="str">
        <f>_xlfn.IFNA(INDEX('TKB SÁNG'!$C$3:$AL$3,1,MATCH($B$2,'TKB SÁNG'!$C48:$AL48,0)),"-")</f>
        <v>-</v>
      </c>
    </row>
    <row r="50" spans="1:5" ht="15.5" hidden="1">
      <c r="A50" s="206"/>
      <c r="B50" s="84">
        <v>3</v>
      </c>
      <c r="C50" s="76">
        <v>45</v>
      </c>
      <c r="D50" s="78" t="s">
        <v>41</v>
      </c>
      <c r="E50" s="78" t="str">
        <f>_xlfn.IFNA(INDEX('TKB SÁNG'!$C$3:$AL$3,1,MATCH($B$2,'TKB SÁNG'!$C49:$AL49,0)),"-")</f>
        <v>8A4</v>
      </c>
    </row>
    <row r="51" spans="1:5" ht="15.5" hidden="1">
      <c r="A51" s="206"/>
      <c r="B51" s="83"/>
      <c r="C51" s="76">
        <v>46</v>
      </c>
      <c r="D51" s="77"/>
      <c r="E51" s="77" t="str">
        <f>_xlfn.IFNA(INDEX('TKB SÁNG'!$C$3:$AL$3,1,MATCH($B$2,'TKB SÁNG'!$C50:$AL50,0)),"-")</f>
        <v>-</v>
      </c>
    </row>
    <row r="52" spans="1:5" ht="15.5" hidden="1">
      <c r="A52" s="206"/>
      <c r="B52" s="84">
        <v>4</v>
      </c>
      <c r="C52" s="76">
        <v>47</v>
      </c>
      <c r="D52" s="78" t="s">
        <v>42</v>
      </c>
      <c r="E52" s="78" t="str">
        <f>_xlfn.IFNA(INDEX('TKB SÁNG'!$C$3:$AL$3,1,MATCH($B$2,'TKB SÁNG'!$C51:$AL51,0)),"-")</f>
        <v>-</v>
      </c>
    </row>
    <row r="53" spans="1:5" ht="15.5" hidden="1">
      <c r="A53" s="206"/>
      <c r="B53" s="83"/>
      <c r="C53" s="76">
        <v>48</v>
      </c>
      <c r="D53" s="77"/>
      <c r="E53" s="77" t="str">
        <f>_xlfn.IFNA(INDEX('TKB SÁNG'!$C$3:$AL$3,1,MATCH($B$2,'TKB SÁNG'!$C52:$AL52,0)),"-")</f>
        <v>-</v>
      </c>
    </row>
    <row r="54" spans="1:5" ht="15.5" hidden="1">
      <c r="A54" s="206"/>
      <c r="B54" s="84">
        <v>5</v>
      </c>
      <c r="C54" s="76">
        <v>49</v>
      </c>
      <c r="D54" s="78"/>
      <c r="E54" s="78" t="str">
        <f>_xlfn.IFNA(INDEX('TKB SÁNG'!$C$3:$AL$3,1,MATCH($B$2,'TKB SÁNG'!$C53:$AL53,0)),"-")</f>
        <v>-</v>
      </c>
    </row>
    <row r="55" spans="1:5" ht="16" hidden="1" thickBot="1">
      <c r="A55" s="209"/>
      <c r="B55" s="87"/>
      <c r="C55" s="80">
        <v>50</v>
      </c>
      <c r="D55" s="79"/>
      <c r="E55" s="79" t="str">
        <f>_xlfn.IFNA(INDEX('TKB SÁNG'!$C$3:$AL$3,1,MATCH($B$2,'TKB SÁNG'!$C54:$AL54,0)),"-")</f>
        <v>-</v>
      </c>
    </row>
    <row r="56" spans="1:5" ht="15.5" hidden="1">
      <c r="A56" s="205" t="s">
        <v>7</v>
      </c>
      <c r="B56" s="86">
        <v>1</v>
      </c>
      <c r="C56" s="81">
        <v>51</v>
      </c>
      <c r="D56" s="75" t="s">
        <v>39</v>
      </c>
      <c r="E56" s="75" t="str">
        <f>_xlfn.IFNA(INDEX('TKB SÁNG'!$C$3:$AL$3,1,MATCH($B$2,'TKB SÁNG'!$C55:$AL55,0)),"-")</f>
        <v>-</v>
      </c>
    </row>
    <row r="57" spans="1:5" ht="15.5" hidden="1">
      <c r="A57" s="206"/>
      <c r="B57" s="83"/>
      <c r="C57" s="76">
        <v>52</v>
      </c>
      <c r="D57" s="77"/>
      <c r="E57" s="77" t="str">
        <f>_xlfn.IFNA(INDEX('TKB SÁNG'!$C$3:$AL$3,1,MATCH($B$2,'TKB SÁNG'!$C56:$AL56,0)),"-")</f>
        <v>-</v>
      </c>
    </row>
    <row r="58" spans="1:5" ht="15.5" hidden="1">
      <c r="A58" s="206"/>
      <c r="B58" s="84">
        <v>2</v>
      </c>
      <c r="C58" s="76">
        <v>53</v>
      </c>
      <c r="D58" s="78" t="s">
        <v>40</v>
      </c>
      <c r="E58" s="78" t="str">
        <f>_xlfn.IFNA(INDEX('TKB SÁNG'!$C$3:$AL$3,1,MATCH($B$2,'TKB SÁNG'!$C57:$AL57,0)),"-")</f>
        <v>-</v>
      </c>
    </row>
    <row r="59" spans="1:5" ht="15.5" hidden="1">
      <c r="A59" s="206"/>
      <c r="B59" s="83"/>
      <c r="C59" s="76">
        <v>54</v>
      </c>
      <c r="D59" s="77"/>
      <c r="E59" s="77" t="str">
        <f>_xlfn.IFNA(INDEX('TKB SÁNG'!$C$3:$AL$3,1,MATCH($B$2,'TKB SÁNG'!$C58:$AL58,0)),"-")</f>
        <v>-</v>
      </c>
    </row>
    <row r="60" spans="1:5" ht="15.5" hidden="1">
      <c r="A60" s="206"/>
      <c r="B60" s="84">
        <v>3</v>
      </c>
      <c r="C60" s="76">
        <v>55</v>
      </c>
      <c r="D60" s="78" t="s">
        <v>41</v>
      </c>
      <c r="E60" s="78" t="str">
        <f>_xlfn.IFNA(INDEX('TKB SÁNG'!$C$3:$AL$3,1,MATCH($B$2,'TKB SÁNG'!$C59:$AL59,0)),"-")</f>
        <v>-</v>
      </c>
    </row>
    <row r="61" spans="1:5" ht="15.5" hidden="1">
      <c r="A61" s="206"/>
      <c r="B61" s="83"/>
      <c r="C61" s="76">
        <v>56</v>
      </c>
      <c r="D61" s="77"/>
      <c r="E61" s="77" t="str">
        <f>_xlfn.IFNA(INDEX('TKB SÁNG'!$C$3:$AL$3,1,MATCH($B$2,'TKB SÁNG'!$C60:$AL60,0)),"-")</f>
        <v>-</v>
      </c>
    </row>
    <row r="62" spans="1:5" ht="15.5" hidden="1">
      <c r="A62" s="206"/>
      <c r="B62" s="84">
        <v>4</v>
      </c>
      <c r="C62" s="76">
        <v>57</v>
      </c>
      <c r="D62" s="78" t="s">
        <v>42</v>
      </c>
      <c r="E62" s="78" t="str">
        <f>_xlfn.IFNA(INDEX('TKB SÁNG'!$C$3:$AL$3,1,MATCH($B$2,'TKB SÁNG'!$C61:$AL61,0)),"-")</f>
        <v>-</v>
      </c>
    </row>
    <row r="63" spans="1:5" ht="15.5" hidden="1">
      <c r="A63" s="206"/>
      <c r="B63" s="83"/>
      <c r="C63" s="76">
        <v>58</v>
      </c>
      <c r="D63" s="77"/>
      <c r="E63" s="77" t="str">
        <f>_xlfn.IFNA(INDEX('TKB SÁNG'!$C$3:$AL$3,1,MATCH($B$2,'TKB SÁNG'!$C62:$AL62,0)),"-")</f>
        <v>-</v>
      </c>
    </row>
    <row r="64" spans="1:5" ht="15.5" hidden="1">
      <c r="A64" s="206"/>
      <c r="B64" s="84">
        <v>5</v>
      </c>
      <c r="C64" s="76">
        <v>59</v>
      </c>
      <c r="D64" s="78"/>
      <c r="E64" s="78" t="str">
        <f>_xlfn.IFNA(INDEX('TKB SÁNG'!$C$3:$AL$3,1,MATCH($B$2,'TKB SÁNG'!$C63:$AL63,0)),"-")</f>
        <v>-</v>
      </c>
    </row>
    <row r="65" spans="1:5" ht="16" hidden="1" thickBot="1">
      <c r="A65" s="207"/>
      <c r="B65" s="88"/>
      <c r="C65" s="82">
        <v>60</v>
      </c>
      <c r="D65" s="79"/>
      <c r="E65" s="79" t="str">
        <f>_xlfn.IFNA(INDEX('TKB SÁNG'!$C$3:$AL$3,1,MATCH($B$2,'TKB SÁNG'!$C64:$AL64,0)),"-")</f>
        <v>-</v>
      </c>
    </row>
  </sheetData>
  <sheetProtection formatCells="0"/>
  <mergeCells count="6">
    <mergeCell ref="A56:A65"/>
    <mergeCell ref="A6:A15"/>
    <mergeCell ref="A16:A25"/>
    <mergeCell ref="A26:A35"/>
    <mergeCell ref="A36:A45"/>
    <mergeCell ref="A46:A55"/>
  </mergeCells>
  <conditionalFormatting sqref="A7:B7">
    <cfRule type="duplicateValues" dxfId="153" priority="343" stopIfTrue="1"/>
    <cfRule type="duplicateValues" dxfId="152" priority="342" stopIfTrue="1"/>
  </conditionalFormatting>
  <conditionalFormatting sqref="A9:B9">
    <cfRule type="duplicateValues" dxfId="151" priority="344" stopIfTrue="1"/>
    <cfRule type="duplicateValues" dxfId="150" priority="340" stopIfTrue="1"/>
  </conditionalFormatting>
  <conditionalFormatting sqref="A11:B11">
    <cfRule type="duplicateValues" dxfId="149" priority="345" stopIfTrue="1"/>
    <cfRule type="duplicateValues" dxfId="148" priority="339" stopIfTrue="1"/>
  </conditionalFormatting>
  <conditionalFormatting sqref="A13:B13">
    <cfRule type="duplicateValues" dxfId="147" priority="346" stopIfTrue="1"/>
    <cfRule type="duplicateValues" dxfId="146" priority="338" stopIfTrue="1"/>
  </conditionalFormatting>
  <conditionalFormatting sqref="A17:B17">
    <cfRule type="duplicateValues" dxfId="145" priority="347" stopIfTrue="1"/>
    <cfRule type="duplicateValues" dxfId="144" priority="341" stopIfTrue="1"/>
  </conditionalFormatting>
  <conditionalFormatting sqref="A19:B19">
    <cfRule type="duplicateValues" dxfId="143" priority="348" stopIfTrue="1"/>
    <cfRule type="duplicateValues" dxfId="142" priority="337" stopIfTrue="1"/>
  </conditionalFormatting>
  <conditionalFormatting sqref="A21:B21">
    <cfRule type="duplicateValues" dxfId="141" priority="349" stopIfTrue="1"/>
    <cfRule type="duplicateValues" dxfId="140" priority="336" stopIfTrue="1"/>
  </conditionalFormatting>
  <conditionalFormatting sqref="A23:B23">
    <cfRule type="duplicateValues" dxfId="139" priority="350" stopIfTrue="1"/>
    <cfRule type="duplicateValues" dxfId="138" priority="335" stopIfTrue="1"/>
  </conditionalFormatting>
  <conditionalFormatting sqref="A25:B25">
    <cfRule type="duplicateValues" dxfId="137" priority="352" stopIfTrue="1"/>
    <cfRule type="duplicateValues" dxfId="136" priority="351" stopIfTrue="1"/>
  </conditionalFormatting>
  <conditionalFormatting sqref="A27:B27">
    <cfRule type="duplicateValues" dxfId="135" priority="353" stopIfTrue="1"/>
    <cfRule type="duplicateValues" dxfId="134" priority="334" stopIfTrue="1"/>
  </conditionalFormatting>
  <conditionalFormatting sqref="A29:B29">
    <cfRule type="duplicateValues" dxfId="133" priority="354" stopIfTrue="1"/>
    <cfRule type="duplicateValues" dxfId="132" priority="333" stopIfTrue="1"/>
  </conditionalFormatting>
  <conditionalFormatting sqref="A31:B31">
    <cfRule type="duplicateValues" dxfId="131" priority="355" stopIfTrue="1"/>
    <cfRule type="duplicateValues" dxfId="130" priority="332" stopIfTrue="1"/>
  </conditionalFormatting>
  <conditionalFormatting sqref="A33:B33">
    <cfRule type="duplicateValues" dxfId="129" priority="356" stopIfTrue="1"/>
  </conditionalFormatting>
  <conditionalFormatting sqref="A35:B35">
    <cfRule type="duplicateValues" dxfId="128" priority="357" stopIfTrue="1"/>
  </conditionalFormatting>
  <conditionalFormatting sqref="A37:B37">
    <cfRule type="duplicateValues" dxfId="127" priority="358" stopIfTrue="1"/>
  </conditionalFormatting>
  <conditionalFormatting sqref="A39:B39">
    <cfRule type="duplicateValues" dxfId="126" priority="359" stopIfTrue="1"/>
  </conditionalFormatting>
  <conditionalFormatting sqref="A41:B41">
    <cfRule type="duplicateValues" dxfId="125" priority="360" stopIfTrue="1"/>
  </conditionalFormatting>
  <conditionalFormatting sqref="A43:B43">
    <cfRule type="duplicateValues" dxfId="124" priority="361" stopIfTrue="1"/>
  </conditionalFormatting>
  <conditionalFormatting sqref="A45:B45">
    <cfRule type="duplicateValues" dxfId="123" priority="362" stopIfTrue="1"/>
  </conditionalFormatting>
  <conditionalFormatting sqref="A47:B47">
    <cfRule type="duplicateValues" dxfId="122" priority="363" stopIfTrue="1"/>
  </conditionalFormatting>
  <conditionalFormatting sqref="A49:B49">
    <cfRule type="duplicateValues" dxfId="121" priority="364" stopIfTrue="1"/>
  </conditionalFormatting>
  <conditionalFormatting sqref="A51:B51">
    <cfRule type="duplicateValues" dxfId="120" priority="365" stopIfTrue="1"/>
  </conditionalFormatting>
  <conditionalFormatting sqref="A53:B53">
    <cfRule type="duplicateValues" dxfId="119" priority="366" stopIfTrue="1"/>
  </conditionalFormatting>
  <conditionalFormatting sqref="A55:B55">
    <cfRule type="duplicateValues" dxfId="118" priority="367" stopIfTrue="1"/>
  </conditionalFormatting>
  <conditionalFormatting sqref="A57:B57">
    <cfRule type="duplicateValues" dxfId="117" priority="368" stopIfTrue="1"/>
  </conditionalFormatting>
  <conditionalFormatting sqref="A59:B59">
    <cfRule type="duplicateValues" dxfId="116" priority="369" stopIfTrue="1"/>
  </conditionalFormatting>
  <conditionalFormatting sqref="A61:B61">
    <cfRule type="duplicateValues" dxfId="115" priority="370" stopIfTrue="1"/>
    <cfRule type="duplicateValues" dxfId="114" priority="371" stopIfTrue="1"/>
  </conditionalFormatting>
  <conditionalFormatting sqref="A63:B63">
    <cfRule type="duplicateValues" dxfId="113" priority="372" stopIfTrue="1"/>
  </conditionalFormatting>
  <conditionalFormatting sqref="B2">
    <cfRule type="duplicateValues" dxfId="112" priority="2" stopIfTrue="1"/>
    <cfRule type="duplicateValues" dxfId="111" priority="3"/>
    <cfRule type="duplicateValues" dxfId="110" priority="4" stopIfTrue="1"/>
    <cfRule type="duplicateValues" dxfId="109" priority="5" stopIfTrue="1"/>
    <cfRule type="duplicateValues" dxfId="108" priority="1"/>
    <cfRule type="duplicateValues" dxfId="107" priority="7" stopIfTrue="1"/>
    <cfRule type="duplicateValues" dxfId="106" priority="6" stopIfTrue="1"/>
  </conditionalFormatting>
  <conditionalFormatting sqref="B3">
    <cfRule type="duplicateValues" dxfId="105" priority="31" stopIfTrue="1"/>
    <cfRule type="duplicateValues" dxfId="104" priority="30" stopIfTrue="1"/>
    <cfRule type="duplicateValues" dxfId="103" priority="29" stopIfTrue="1"/>
    <cfRule type="duplicateValues" dxfId="102" priority="27"/>
    <cfRule type="duplicateValues" dxfId="101" priority="28" stopIfTrue="1"/>
    <cfRule type="duplicateValues" dxfId="100" priority="26" stopIfTrue="1"/>
    <cfRule type="duplicateValues" dxfId="99" priority="25"/>
  </conditionalFormatting>
  <conditionalFormatting sqref="C9">
    <cfRule type="duplicateValues" dxfId="98" priority="408" stopIfTrue="1"/>
  </conditionalFormatting>
  <conditionalFormatting sqref="C11">
    <cfRule type="duplicateValues" dxfId="97" priority="409" stopIfTrue="1"/>
  </conditionalFormatting>
  <conditionalFormatting sqref="C13">
    <cfRule type="duplicateValues" dxfId="96" priority="410" stopIfTrue="1"/>
  </conditionalFormatting>
  <conditionalFormatting sqref="C17">
    <cfRule type="duplicateValues" dxfId="95" priority="411" stopIfTrue="1"/>
  </conditionalFormatting>
  <conditionalFormatting sqref="C19">
    <cfRule type="duplicateValues" dxfId="94" priority="412" stopIfTrue="1"/>
  </conditionalFormatting>
  <conditionalFormatting sqref="C21">
    <cfRule type="duplicateValues" dxfId="93" priority="413" stopIfTrue="1"/>
  </conditionalFormatting>
  <conditionalFormatting sqref="C23">
    <cfRule type="duplicateValues" dxfId="92" priority="414" stopIfTrue="1"/>
  </conditionalFormatting>
  <conditionalFormatting sqref="C25">
    <cfRule type="duplicateValues" dxfId="91" priority="415" stopIfTrue="1"/>
    <cfRule type="duplicateValues" dxfId="90" priority="416" stopIfTrue="1"/>
  </conditionalFormatting>
  <conditionalFormatting sqref="C27">
    <cfRule type="duplicateValues" dxfId="89" priority="417" stopIfTrue="1"/>
  </conditionalFormatting>
  <conditionalFormatting sqref="C29">
    <cfRule type="duplicateValues" dxfId="88" priority="418" stopIfTrue="1"/>
  </conditionalFormatting>
  <conditionalFormatting sqref="C31">
    <cfRule type="duplicateValues" dxfId="87" priority="419" stopIfTrue="1"/>
  </conditionalFormatting>
  <conditionalFormatting sqref="C33">
    <cfRule type="duplicateValues" dxfId="86" priority="420" stopIfTrue="1"/>
  </conditionalFormatting>
  <conditionalFormatting sqref="C35">
    <cfRule type="duplicateValues" dxfId="85" priority="421" stopIfTrue="1"/>
  </conditionalFormatting>
  <conditionalFormatting sqref="C37">
    <cfRule type="duplicateValues" dxfId="84" priority="422" stopIfTrue="1"/>
  </conditionalFormatting>
  <conditionalFormatting sqref="C39">
    <cfRule type="duplicateValues" dxfId="83" priority="423" stopIfTrue="1"/>
  </conditionalFormatting>
  <conditionalFormatting sqref="C41">
    <cfRule type="duplicateValues" dxfId="82" priority="424" stopIfTrue="1"/>
  </conditionalFormatting>
  <conditionalFormatting sqref="C43">
    <cfRule type="duplicateValues" dxfId="81" priority="425" stopIfTrue="1"/>
  </conditionalFormatting>
  <conditionalFormatting sqref="C45">
    <cfRule type="duplicateValues" dxfId="80" priority="426" stopIfTrue="1"/>
  </conditionalFormatting>
  <conditionalFormatting sqref="C47">
    <cfRule type="duplicateValues" dxfId="79" priority="427" stopIfTrue="1"/>
  </conditionalFormatting>
  <conditionalFormatting sqref="C49">
    <cfRule type="duplicateValues" dxfId="78" priority="428" stopIfTrue="1"/>
  </conditionalFormatting>
  <conditionalFormatting sqref="C51">
    <cfRule type="duplicateValues" dxfId="77" priority="429" stopIfTrue="1"/>
  </conditionalFormatting>
  <conditionalFormatting sqref="C53">
    <cfRule type="duplicateValues" dxfId="76" priority="430" stopIfTrue="1"/>
  </conditionalFormatting>
  <conditionalFormatting sqref="C55">
    <cfRule type="duplicateValues" dxfId="75" priority="431" stopIfTrue="1"/>
  </conditionalFormatting>
  <conditionalFormatting sqref="C57">
    <cfRule type="duplicateValues" dxfId="74" priority="432" stopIfTrue="1"/>
  </conditionalFormatting>
  <conditionalFormatting sqref="C59">
    <cfRule type="duplicateValues" dxfId="73" priority="433" stopIfTrue="1"/>
  </conditionalFormatting>
  <conditionalFormatting sqref="C61">
    <cfRule type="duplicateValues" dxfId="72" priority="434" stopIfTrue="1"/>
    <cfRule type="duplicateValues" dxfId="71" priority="435" stopIfTrue="1"/>
  </conditionalFormatting>
  <conditionalFormatting sqref="C63">
    <cfRule type="duplicateValues" dxfId="70" priority="436" stopIfTrue="1"/>
  </conditionalFormatting>
  <conditionalFormatting sqref="C7:D7">
    <cfRule type="duplicateValues" dxfId="69" priority="383" stopIfTrue="1"/>
    <cfRule type="duplicateValues" dxfId="68" priority="407" stopIfTrue="1"/>
  </conditionalFormatting>
  <conditionalFormatting sqref="C9:D9">
    <cfRule type="duplicateValues" dxfId="67" priority="381" stopIfTrue="1"/>
  </conditionalFormatting>
  <conditionalFormatting sqref="C11:D11">
    <cfRule type="duplicateValues" dxfId="66" priority="380" stopIfTrue="1"/>
  </conditionalFormatting>
  <conditionalFormatting sqref="C13:D13">
    <cfRule type="duplicateValues" dxfId="65" priority="379" stopIfTrue="1"/>
  </conditionalFormatting>
  <conditionalFormatting sqref="C17:D17">
    <cfRule type="duplicateValues" dxfId="64" priority="382" stopIfTrue="1"/>
  </conditionalFormatting>
  <conditionalFormatting sqref="C19:D19">
    <cfRule type="duplicateValues" dxfId="63" priority="378" stopIfTrue="1"/>
  </conditionalFormatting>
  <conditionalFormatting sqref="C21:D21">
    <cfRule type="duplicateValues" dxfId="62" priority="377" stopIfTrue="1"/>
  </conditionalFormatting>
  <conditionalFormatting sqref="C23:D23">
    <cfRule type="duplicateValues" dxfId="61" priority="376" stopIfTrue="1"/>
  </conditionalFormatting>
  <conditionalFormatting sqref="C27:D27">
    <cfRule type="duplicateValues" dxfId="60" priority="375" stopIfTrue="1"/>
  </conditionalFormatting>
  <conditionalFormatting sqref="C29:D29">
    <cfRule type="duplicateValues" dxfId="59" priority="374" stopIfTrue="1"/>
  </conditionalFormatting>
  <conditionalFormatting sqref="C31:D31">
    <cfRule type="duplicateValues" dxfId="58" priority="373" stopIfTrue="1"/>
  </conditionalFormatting>
  <conditionalFormatting sqref="D9">
    <cfRule type="duplicateValues" dxfId="57" priority="405" stopIfTrue="1"/>
  </conditionalFormatting>
  <conditionalFormatting sqref="D11">
    <cfRule type="duplicateValues" dxfId="56" priority="404" stopIfTrue="1"/>
  </conditionalFormatting>
  <conditionalFormatting sqref="D13">
    <cfRule type="duplicateValues" dxfId="55" priority="406" stopIfTrue="1"/>
  </conditionalFormatting>
  <conditionalFormatting sqref="D17">
    <cfRule type="duplicateValues" dxfId="54" priority="403" stopIfTrue="1"/>
  </conditionalFormatting>
  <conditionalFormatting sqref="D19">
    <cfRule type="duplicateValues" dxfId="53" priority="401" stopIfTrue="1"/>
  </conditionalFormatting>
  <conditionalFormatting sqref="D21">
    <cfRule type="duplicateValues" dxfId="52" priority="400" stopIfTrue="1"/>
  </conditionalFormatting>
  <conditionalFormatting sqref="D23">
    <cfRule type="duplicateValues" dxfId="51" priority="402" stopIfTrue="1"/>
  </conditionalFormatting>
  <conditionalFormatting sqref="D27">
    <cfRule type="duplicateValues" dxfId="50" priority="399" stopIfTrue="1"/>
  </conditionalFormatting>
  <conditionalFormatting sqref="D29">
    <cfRule type="duplicateValues" dxfId="49" priority="397" stopIfTrue="1"/>
  </conditionalFormatting>
  <conditionalFormatting sqref="D31">
    <cfRule type="duplicateValues" dxfId="48" priority="396" stopIfTrue="1"/>
  </conditionalFormatting>
  <conditionalFormatting sqref="D33">
    <cfRule type="duplicateValues" dxfId="47" priority="398" stopIfTrue="1"/>
  </conditionalFormatting>
  <conditionalFormatting sqref="D37">
    <cfRule type="duplicateValues" dxfId="46" priority="395" stopIfTrue="1"/>
  </conditionalFormatting>
  <conditionalFormatting sqref="D39">
    <cfRule type="duplicateValues" dxfId="45" priority="393" stopIfTrue="1"/>
  </conditionalFormatting>
  <conditionalFormatting sqref="D41">
    <cfRule type="duplicateValues" dxfId="44" priority="392" stopIfTrue="1"/>
  </conditionalFormatting>
  <conditionalFormatting sqref="D43">
    <cfRule type="duplicateValues" dxfId="43" priority="394" stopIfTrue="1"/>
  </conditionalFormatting>
  <conditionalFormatting sqref="D47">
    <cfRule type="duplicateValues" dxfId="42" priority="391" stopIfTrue="1"/>
  </conditionalFormatting>
  <conditionalFormatting sqref="D49">
    <cfRule type="duplicateValues" dxfId="41" priority="389" stopIfTrue="1"/>
  </conditionalFormatting>
  <conditionalFormatting sqref="D51">
    <cfRule type="duplicateValues" dxfId="40" priority="388" stopIfTrue="1"/>
  </conditionalFormatting>
  <conditionalFormatting sqref="D53">
    <cfRule type="duplicateValues" dxfId="39" priority="390" stopIfTrue="1"/>
  </conditionalFormatting>
  <conditionalFormatting sqref="D57">
    <cfRule type="duplicateValues" dxfId="38" priority="387" stopIfTrue="1"/>
  </conditionalFormatting>
  <conditionalFormatting sqref="D59">
    <cfRule type="duplicateValues" dxfId="37" priority="385" stopIfTrue="1"/>
  </conditionalFormatting>
  <conditionalFormatting sqref="D61">
    <cfRule type="duplicateValues" dxfId="36" priority="384" stopIfTrue="1"/>
  </conditionalFormatting>
  <conditionalFormatting sqref="D63">
    <cfRule type="duplicateValues" dxfId="35" priority="386" stopIfTrue="1"/>
  </conditionalFormatting>
  <conditionalFormatting sqref="E7">
    <cfRule type="duplicateValues" dxfId="34" priority="331" stopIfTrue="1"/>
    <cfRule type="duplicateValues" dxfId="33" priority="307" stopIfTrue="1"/>
  </conditionalFormatting>
  <conditionalFormatting sqref="E9">
    <cfRule type="duplicateValues" dxfId="32" priority="329" stopIfTrue="1"/>
    <cfRule type="duplicateValues" dxfId="31" priority="305" stopIfTrue="1"/>
  </conditionalFormatting>
  <conditionalFormatting sqref="E11">
    <cfRule type="duplicateValues" dxfId="30" priority="328" stopIfTrue="1"/>
    <cfRule type="duplicateValues" dxfId="29" priority="304" stopIfTrue="1"/>
  </conditionalFormatting>
  <conditionalFormatting sqref="E13">
    <cfRule type="duplicateValues" dxfId="28" priority="330" stopIfTrue="1"/>
    <cfRule type="duplicateValues" dxfId="27" priority="303" stopIfTrue="1"/>
  </conditionalFormatting>
  <conditionalFormatting sqref="E17">
    <cfRule type="duplicateValues" dxfId="26" priority="306" stopIfTrue="1"/>
    <cfRule type="duplicateValues" dxfId="25" priority="327" stopIfTrue="1"/>
  </conditionalFormatting>
  <conditionalFormatting sqref="E19">
    <cfRule type="duplicateValues" dxfId="24" priority="325" stopIfTrue="1"/>
    <cfRule type="duplicateValues" dxfId="23" priority="302" stopIfTrue="1"/>
  </conditionalFormatting>
  <conditionalFormatting sqref="E21">
    <cfRule type="duplicateValues" dxfId="22" priority="324" stopIfTrue="1"/>
    <cfRule type="duplicateValues" dxfId="21" priority="301" stopIfTrue="1"/>
  </conditionalFormatting>
  <conditionalFormatting sqref="E23">
    <cfRule type="duplicateValues" dxfId="20" priority="300" stopIfTrue="1"/>
    <cfRule type="duplicateValues" dxfId="19" priority="326" stopIfTrue="1"/>
  </conditionalFormatting>
  <conditionalFormatting sqref="E27">
    <cfRule type="duplicateValues" dxfId="18" priority="299" stopIfTrue="1"/>
    <cfRule type="duplicateValues" dxfId="17" priority="323" stopIfTrue="1"/>
  </conditionalFormatting>
  <conditionalFormatting sqref="E29">
    <cfRule type="duplicateValues" dxfId="16" priority="321" stopIfTrue="1"/>
    <cfRule type="duplicateValues" dxfId="15" priority="298" stopIfTrue="1"/>
  </conditionalFormatting>
  <conditionalFormatting sqref="E31">
    <cfRule type="duplicateValues" dxfId="14" priority="320" stopIfTrue="1"/>
    <cfRule type="duplicateValues" dxfId="13" priority="297" stopIfTrue="1"/>
  </conditionalFormatting>
  <conditionalFormatting sqref="E33">
    <cfRule type="duplicateValues" dxfId="12" priority="322" stopIfTrue="1"/>
  </conditionalFormatting>
  <conditionalFormatting sqref="E37">
    <cfRule type="duplicateValues" dxfId="11" priority="319" stopIfTrue="1"/>
  </conditionalFormatting>
  <conditionalFormatting sqref="E39">
    <cfRule type="duplicateValues" dxfId="10" priority="317" stopIfTrue="1"/>
  </conditionalFormatting>
  <conditionalFormatting sqref="E41">
    <cfRule type="duplicateValues" dxfId="9" priority="316" stopIfTrue="1"/>
  </conditionalFormatting>
  <conditionalFormatting sqref="E43">
    <cfRule type="duplicateValues" dxfId="8" priority="318" stopIfTrue="1"/>
  </conditionalFormatting>
  <conditionalFormatting sqref="E47">
    <cfRule type="duplicateValues" dxfId="7" priority="315" stopIfTrue="1"/>
  </conditionalFormatting>
  <conditionalFormatting sqref="E49">
    <cfRule type="duplicateValues" dxfId="6" priority="313" stopIfTrue="1"/>
  </conditionalFormatting>
  <conditionalFormatting sqref="E51">
    <cfRule type="duplicateValues" dxfId="5" priority="312" stopIfTrue="1"/>
  </conditionalFormatting>
  <conditionalFormatting sqref="E53">
    <cfRule type="duplicateValues" dxfId="4" priority="314" stopIfTrue="1"/>
  </conditionalFormatting>
  <conditionalFormatting sqref="E57">
    <cfRule type="duplicateValues" dxfId="3" priority="311" stopIfTrue="1"/>
  </conditionalFormatting>
  <conditionalFormatting sqref="E59">
    <cfRule type="duplicateValues" dxfId="2" priority="309" stopIfTrue="1"/>
  </conditionalFormatting>
  <conditionalFormatting sqref="E61">
    <cfRule type="duplicateValues" dxfId="1" priority="308" stopIfTrue="1"/>
  </conditionalFormatting>
  <conditionalFormatting sqref="E63">
    <cfRule type="duplicateValues" dxfId="0" priority="310" stopIfTrue="1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activeCell="G12" sqref="G12"/>
    </sheetView>
  </sheetViews>
  <sheetFormatPr defaultColWidth="9.625" defaultRowHeight="14"/>
  <cols>
    <col min="1" max="1" width="9.625" style="41"/>
    <col min="2" max="7" width="25.875" style="41" customWidth="1"/>
    <col min="8" max="16384" width="9.625" style="41"/>
  </cols>
  <sheetData>
    <row r="1" spans="1:9">
      <c r="A1" s="45" t="s">
        <v>23</v>
      </c>
      <c r="B1" s="45"/>
      <c r="C1" s="45"/>
      <c r="D1" s="45"/>
      <c r="E1" s="45"/>
      <c r="F1" s="45"/>
      <c r="G1" s="45"/>
    </row>
    <row r="2" spans="1:9" ht="20">
      <c r="A2" s="212" t="s">
        <v>36</v>
      </c>
      <c r="B2" s="212"/>
      <c r="C2" s="212"/>
      <c r="D2" s="212"/>
      <c r="E2" s="212"/>
      <c r="F2" s="212"/>
      <c r="G2" s="212"/>
    </row>
    <row r="3" spans="1:9" ht="9.75" customHeight="1">
      <c r="A3" s="48"/>
      <c r="B3" s="48"/>
      <c r="C3" s="48"/>
      <c r="D3" s="48"/>
      <c r="E3" s="48"/>
      <c r="F3" s="48"/>
      <c r="G3" s="48"/>
    </row>
    <row r="4" spans="1:9" ht="20.5">
      <c r="A4" s="48"/>
      <c r="B4" s="49" t="s">
        <v>24</v>
      </c>
      <c r="C4" s="50"/>
      <c r="D4" s="48"/>
      <c r="E4" s="45"/>
      <c r="F4" s="48" t="s">
        <v>25</v>
      </c>
      <c r="G4" s="47" t="s">
        <v>87</v>
      </c>
    </row>
    <row r="5" spans="1:9" ht="14.9" customHeight="1" thickBot="1">
      <c r="A5" s="213"/>
      <c r="B5" s="213"/>
      <c r="C5" s="42"/>
    </row>
    <row r="6" spans="1:9" ht="15" thickTop="1" thickBot="1">
      <c r="A6" s="61" t="s">
        <v>26</v>
      </c>
      <c r="B6" s="62" t="s">
        <v>27</v>
      </c>
      <c r="C6" s="62" t="s">
        <v>28</v>
      </c>
      <c r="D6" s="62" t="s">
        <v>29</v>
      </c>
      <c r="E6" s="62" t="s">
        <v>30</v>
      </c>
      <c r="F6" s="62" t="s">
        <v>31</v>
      </c>
      <c r="G6" s="63" t="s">
        <v>32</v>
      </c>
    </row>
    <row r="7" spans="1:9" ht="18" customHeight="1" thickTop="1">
      <c r="A7" s="64">
        <v>1</v>
      </c>
      <c r="B7" s="65" t="str">
        <f>HLOOKUP($G$4,'TKB SÁNG'!D3:AL63,2,0)</f>
        <v>HĐTN</v>
      </c>
      <c r="C7" s="66" t="str">
        <f>HLOOKUP($G$4,'TKB SÁNG'!$G$3:$AL$70,12,0)</f>
        <v>LSĐL - SỬ</v>
      </c>
      <c r="D7" s="66" t="str">
        <f>HLOOKUP($G$4,'TKB SÁNG'!$G$3:$AL$70,22,0)</f>
        <v>THỂ DỤC</v>
      </c>
      <c r="E7" s="66" t="str">
        <f>HLOOKUP($G$4,'TKB SÁNG'!$G$3:$AL$70,32,0)</f>
        <v>NT - HỌA</v>
      </c>
      <c r="F7" s="66" t="str">
        <f>HLOOKUP($G$4,'TKB SÁNG'!$G$3:$AL$70,42,0)</f>
        <v>THỂ DỤC</v>
      </c>
      <c r="G7" s="67" t="str">
        <f>HLOOKUP($G$4,'TKB SÁNG'!$G$3:$AL$70,52,0)</f>
        <v>C.NGHỆ</v>
      </c>
    </row>
    <row r="8" spans="1:9" ht="18" customHeight="1">
      <c r="A8" s="68">
        <v>2</v>
      </c>
      <c r="B8" s="69" t="str">
        <f>HLOOKUP($G$4,'TKB SÁNG'!$G$3:$AL$70,4,0)</f>
        <v>KHTN - LÍ</v>
      </c>
      <c r="C8" s="69" t="str">
        <f>HLOOKUP($G$4,'TKB SÁNG'!$G$3:$AL$70,14,0)</f>
        <v>KHTN - LÍ</v>
      </c>
      <c r="D8" s="69" t="str">
        <f>HLOOKUP($G$4,'TKB SÁNG'!$G$3:$AL$70,24,0)</f>
        <v>GDCD</v>
      </c>
      <c r="E8" s="69" t="str">
        <f>HLOOKUP($G$4,'TKB SÁNG'!$G$3:$AL$70,34,0)</f>
        <v>TOÁN</v>
      </c>
      <c r="F8" s="69" t="str">
        <f>HLOOKUP($G$4,'TKB SÁNG'!$G$3:$AL$70,44,0)</f>
        <v>C.NGHỆ</v>
      </c>
      <c r="G8" s="70" t="str">
        <f>HLOOKUP($G$4,'TKB SÁNG'!$G$3:$AL$70,54,0)</f>
        <v>VĂN</v>
      </c>
    </row>
    <row r="9" spans="1:9" ht="18" customHeight="1">
      <c r="A9" s="68">
        <v>3</v>
      </c>
      <c r="B9" s="69" t="str">
        <f>HLOOKUP($G$4,'TKB SÁNG'!$G$3:$AL$70,6,0)</f>
        <v>LSĐL - ĐỊA</v>
      </c>
      <c r="C9" s="69" t="str">
        <f>HLOOKUP($G$4,'TKB SÁNG'!$G$3:$AL$70,16,0)</f>
        <v>TOÁN</v>
      </c>
      <c r="D9" s="69" t="str">
        <f>HLOOKUP($G$4,'TKB SÁNG'!$G$3:$AL$70,26,0)</f>
        <v>ANH</v>
      </c>
      <c r="E9" s="69" t="str">
        <f>HLOOKUP($G$4,'TKB SÁNG'!$G$3:$AL$70,36,0)</f>
        <v>TOÁN</v>
      </c>
      <c r="F9" s="69" t="str">
        <f>HLOOKUP($G$4,'TKB SÁNG'!$G$3:$AL$70,46,0)</f>
        <v>LSĐL - ĐỊA</v>
      </c>
      <c r="G9" s="70" t="str">
        <f>HLOOKUP($G$4,'TKB SÁNG'!$G$3:$AL$70,56,0)</f>
        <v>GD ĐP</v>
      </c>
    </row>
    <row r="10" spans="1:9" ht="18" customHeight="1">
      <c r="A10" s="68">
        <v>4</v>
      </c>
      <c r="B10" s="69" t="str">
        <f>HLOOKUP($G$4,'TKB SÁNG'!$G$3:$AL$70,8,0)</f>
        <v>TOÁN</v>
      </c>
      <c r="C10" s="69" t="str">
        <f>HLOOKUP($G$4,'TKB SÁNG'!$G$3:$AL$70,18,0)</f>
        <v>VĂN</v>
      </c>
      <c r="D10" s="69" t="str">
        <f>HLOOKUP($G$4,'TKB SÁNG'!$G$3:$AL$70,28,0)</f>
        <v>VĂN</v>
      </c>
      <c r="E10" s="69" t="str">
        <f>HLOOKUP($G$4,'TKB SÁNG'!$G$3:$AL$70,38,0)</f>
        <v>NT - NHẠC</v>
      </c>
      <c r="F10" s="69" t="str">
        <f>HLOOKUP($G$4,'TKB SÁNG'!$G$3:$AL$70,48,0)</f>
        <v>KHTN - SINH</v>
      </c>
      <c r="G10" s="70" t="str">
        <f>HLOOKUP($G$4,'TKB SÁNG'!$G$3:$AL$70,58,0)</f>
        <v>ANH</v>
      </c>
      <c r="I10" s="41" t="s">
        <v>33</v>
      </c>
    </row>
    <row r="11" spans="1:9" ht="18" customHeight="1" thickBot="1">
      <c r="A11" s="71">
        <v>5</v>
      </c>
      <c r="B11" s="72" t="str">
        <f>HLOOKUP($G$4,'TKB SÁNG'!$G$3:$AL$70,10,0)</f>
        <v>TIN</v>
      </c>
      <c r="C11" s="72" t="str">
        <f>HLOOKUP($G$4,'TKB SÁNG'!$G$3:$AL$70,20,0)</f>
        <v>VĂN</v>
      </c>
      <c r="D11" s="72" t="str">
        <f>HLOOKUP($G$4,'TKB SÁNG'!$G$3:$AL$70,30,0)</f>
        <v>HĐTN</v>
      </c>
      <c r="E11" s="72" t="str">
        <f>HLOOKUP($G$4,'TKB SÁNG'!$G$3:$AL$70,40,0)</f>
        <v>KHTN - HÓA</v>
      </c>
      <c r="F11" s="72" t="str">
        <f>HLOOKUP($G$4,'TKB SÁNG'!$G$3:$AL$70,50,0)</f>
        <v>ANH</v>
      </c>
      <c r="G11" s="73" t="str">
        <f>HLOOKUP($G$4,'TKB SÁNG'!$G$3:$AL$70,60,0)</f>
        <v>HĐTN</v>
      </c>
    </row>
    <row r="12" spans="1:9" ht="15" thickTop="1">
      <c r="B12" s="45"/>
      <c r="C12" s="45"/>
      <c r="D12" s="45"/>
      <c r="E12" s="46" t="s">
        <v>35</v>
      </c>
      <c r="F12" s="45"/>
      <c r="G12" s="45"/>
    </row>
    <row r="14" spans="1:9">
      <c r="B14" s="43"/>
    </row>
    <row r="15" spans="1:9">
      <c r="C15" s="44" t="s">
        <v>33</v>
      </c>
    </row>
    <row r="17" spans="1:4">
      <c r="D17" s="41" t="s">
        <v>33</v>
      </c>
    </row>
    <row r="18" spans="1:4">
      <c r="C18" s="41" t="s">
        <v>33</v>
      </c>
    </row>
    <row r="20" spans="1:4">
      <c r="A20" s="41" t="s">
        <v>34</v>
      </c>
    </row>
  </sheetData>
  <sheetProtection password="C690" sheet="1" scenarios="1" selectLockedCells="1"/>
  <mergeCells count="2">
    <mergeCell ref="A2:G2"/>
    <mergeCell ref="A5:B5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TKB SÁNG</vt:lpstr>
      <vt:lpstr>gv</vt:lpstr>
      <vt:lpstr>các lớp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Lê Thị Hương</dc:creator>
  <cp:lastModifiedBy>dell</cp:lastModifiedBy>
  <cp:lastPrinted>2023-08-24T17:38:31Z</cp:lastPrinted>
  <dcterms:created xsi:type="dcterms:W3CDTF">2013-03-01T17:32:37Z</dcterms:created>
  <dcterms:modified xsi:type="dcterms:W3CDTF">2024-11-07T04:16:31Z</dcterms:modified>
</cp:coreProperties>
</file>